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115" tabRatio="791" activeTab="1"/>
  </bookViews>
  <sheets>
    <sheet name="Worksheet" sheetId="1" r:id="rId1"/>
    <sheet name="Info for Web " sheetId="2" r:id="rId2"/>
  </sheets>
  <definedNames>
    <definedName name="_xlnm.Print_Area" localSheetId="1">'Info for Web '!$A$1:$I$32</definedName>
  </definedNames>
  <calcPr fullCalcOnLoad="1"/>
</workbook>
</file>

<file path=xl/comments1.xml><?xml version="1.0" encoding="utf-8"?>
<comments xmlns="http://schemas.openxmlformats.org/spreadsheetml/2006/main">
  <authors>
    <author>Kurt Willis</author>
  </authors>
  <commentList>
    <comment ref="B32" authorId="0">
      <text>
        <r>
          <rPr>
            <sz val="9"/>
            <rFont val="Tahoma"/>
            <family val="2"/>
          </rPr>
          <t xml:space="preserve">WWU Fee Book shows $27.53, which is an old figure that should've been corrected April 2020.
</t>
        </r>
      </text>
    </comment>
    <comment ref="B33" authorId="0">
      <text>
        <r>
          <rPr>
            <sz val="9"/>
            <rFont val="Tahoma"/>
            <family val="2"/>
          </rPr>
          <t xml:space="preserve">WWU Fee Book shows $55.06 which is an error.  The rate should be 4x the BW double rate.
</t>
        </r>
      </text>
    </comment>
    <comment ref="B38" authorId="0">
      <text>
        <r>
          <rPr>
            <sz val="9"/>
            <rFont val="Tahoma"/>
            <family val="2"/>
          </rPr>
          <t xml:space="preserve">The FY21 rates in the Fee Book are higher than here since the data for the Fee Book was entered before final Aramark rates were negotiated.  
</t>
        </r>
      </text>
    </comment>
  </commentList>
</comments>
</file>

<file path=xl/sharedStrings.xml><?xml version="1.0" encoding="utf-8"?>
<sst xmlns="http://schemas.openxmlformats.org/spreadsheetml/2006/main" count="148" uniqueCount="102">
  <si>
    <t>Description</t>
  </si>
  <si>
    <t>Summer</t>
  </si>
  <si>
    <t>All Summer</t>
  </si>
  <si>
    <t>SUMMER ROOM AND BOARD RATES</t>
  </si>
  <si>
    <t>WESTERN WASHINGTON UNIVERSITY</t>
  </si>
  <si>
    <t>OFFICE OF UNIVERSITY RESIDENCES</t>
  </si>
  <si>
    <t>6-wk Total</t>
  </si>
  <si>
    <t>9-Wk Total</t>
  </si>
  <si>
    <t>-</t>
  </si>
  <si>
    <t>Calculation of Rates:</t>
  </si>
  <si>
    <t>Session</t>
  </si>
  <si>
    <t>Payment Due Dates:</t>
  </si>
  <si>
    <t>6-week session</t>
  </si>
  <si>
    <t>Unlimited Meal Plan</t>
  </si>
  <si>
    <t>Res-Hall Sngl    R1SU</t>
  </si>
  <si>
    <t>Res-Hall Double  R2SU</t>
  </si>
  <si>
    <t>OC Unlimited   SUNO</t>
  </si>
  <si>
    <t>Unlimited  UNLS / SUN</t>
  </si>
  <si>
    <t>Res-Hall Triple  R3SU</t>
  </si>
  <si>
    <t>Standard Meal Plan</t>
  </si>
  <si>
    <t>Lite Meal Plan</t>
  </si>
  <si>
    <t>BW Double     B2SU</t>
  </si>
  <si>
    <t>BW Family (Unit)   BFSU</t>
  </si>
  <si>
    <t>5 Meal Plan</t>
  </si>
  <si>
    <t>Standard  SA</t>
  </si>
  <si>
    <t>Lite Meal Plan  SB</t>
  </si>
  <si>
    <t>OC 100 Standard    SAO</t>
  </si>
  <si>
    <t>OC Lite Plan    SBO</t>
  </si>
  <si>
    <t>5 Meal Plan   S5O</t>
  </si>
  <si>
    <t>Nights</t>
  </si>
  <si>
    <t>9-week session</t>
  </si>
  <si>
    <t>7-week session</t>
  </si>
  <si>
    <t>8-week session</t>
  </si>
  <si>
    <t>3-week session</t>
  </si>
  <si>
    <t>4-week session</t>
  </si>
  <si>
    <t>5-week session</t>
  </si>
  <si>
    <t>3-wk Total</t>
  </si>
  <si>
    <t>4-wk Total</t>
  </si>
  <si>
    <t>5-Wk Total</t>
  </si>
  <si>
    <t>7-wk Total</t>
  </si>
  <si>
    <t>8-wk Total</t>
  </si>
  <si>
    <t>not applicable</t>
  </si>
  <si>
    <t>Meals and Dining Dollar charges are prorated based on the number of days the contract is held.  Meal plan use greater than the pro-rate amount will be billed to the student's account.</t>
  </si>
  <si>
    <t>3 Week</t>
  </si>
  <si>
    <t>4 Week</t>
  </si>
  <si>
    <t xml:space="preserve"> 5 Week</t>
  </si>
  <si>
    <t>6 Week</t>
  </si>
  <si>
    <t>7 Week</t>
  </si>
  <si>
    <t>8 Week</t>
  </si>
  <si>
    <t>9 Week</t>
  </si>
  <si>
    <t>All</t>
  </si>
  <si>
    <t>footnote 1:  A "Super-Single room" is a standard double room occupied by one person.  Both sets of furniture remain.</t>
  </si>
  <si>
    <t>Fam = 4xDbl</t>
  </si>
  <si>
    <t>3/25/21: Revised Process</t>
  </si>
  <si>
    <t>Overview of the Process:</t>
  </si>
  <si>
    <t>BW Super Single   B1SU  (s/b 2x the Dbl Rm Rate)</t>
  </si>
  <si>
    <t xml:space="preserve">  1.  Establish Term Dates: (Confirm with Kaimi)</t>
  </si>
  <si>
    <t>2.  Create the Weekly Rates</t>
  </si>
  <si>
    <t>RNAC (Summer)</t>
  </si>
  <si>
    <t>RNAS (Summer)</t>
  </si>
  <si>
    <r>
      <rPr>
        <b/>
        <sz val="10"/>
        <rFont val="Arial"/>
        <family val="2"/>
      </rPr>
      <t>PART 2</t>
    </r>
    <r>
      <rPr>
        <sz val="10"/>
        <rFont val="Arial"/>
        <family val="2"/>
      </rPr>
      <t xml:space="preserve">:  Create the ROOM and MEAL PLAN nightly rates for </t>
    </r>
    <r>
      <rPr>
        <b/>
        <sz val="10"/>
        <rFont val="Arial"/>
        <family val="2"/>
      </rPr>
      <t>Summer 2022</t>
    </r>
    <r>
      <rPr>
        <sz val="10"/>
        <rFont val="Arial"/>
        <family val="2"/>
      </rPr>
      <t xml:space="preserve"> so that those nightly rates can be posted into the WWU Fee Book.  You'll then refer to them a year from now when detailing-out the rates for Summer 2022.</t>
    </r>
  </si>
  <si>
    <t>PART 1:</t>
  </si>
  <si>
    <t xml:space="preserve">   a:  Use current year WWU Fee Book to get the current Summer nightly rates that were put there this time last year and enter those into cells B26-32.  Add rows if adding room types or new residences (like off campus leased units).</t>
  </si>
  <si>
    <t>Dining: Nightly Rate</t>
  </si>
  <si>
    <t>Room: Nightly Rate</t>
  </si>
  <si>
    <t>SS = 2x Dbl</t>
  </si>
  <si>
    <t xml:space="preserve">   b: Re: Meal Plans:  Dining presents Summer '21 rates in ~Feb 21. so the rates in the fee book are estimates from the prior year's inputting.</t>
  </si>
  <si>
    <t>Step 1:  Confirm Room component of the FY22 AY Room &amp; Board Rate Increase</t>
  </si>
  <si>
    <t>AY Double Room</t>
  </si>
  <si>
    <t>AY Birnam Wood Double</t>
  </si>
  <si>
    <t>Step 2:  Apply ROOM component increase to Summer 2021 rate to derive Summer 2022 ROOM rate.</t>
  </si>
  <si>
    <t>AY2021</t>
  </si>
  <si>
    <t>AY2022</t>
  </si>
  <si>
    <t>Proposed</t>
  </si>
  <si>
    <t>% Increase</t>
  </si>
  <si>
    <t>Summer 2021</t>
  </si>
  <si>
    <t>Summer 2022</t>
  </si>
  <si>
    <t xml:space="preserve">Room share of the weighted 4.5% room + board rate increase </t>
  </si>
  <si>
    <t>BW Family (Unit)   BFSU  (s/b 4x the Dbl Rm Rate)</t>
  </si>
  <si>
    <t>a.  Use worksheet sent by budget office or Debby Short (Worksheet contains all WWU or ESS fees/rates.  Sort by Housing &amp; Dining)</t>
  </si>
  <si>
    <t>b.  Enter figures above.</t>
  </si>
  <si>
    <t>c.  Change description in the "RATE T" column to indicate "…Summer 22…"</t>
  </si>
  <si>
    <t>a.  Make sure the room and meal rates are valid.  Double check; have another person and UDS check rates.</t>
  </si>
  <si>
    <t>DONE!</t>
  </si>
  <si>
    <r>
      <t>b.  Provide the matrix on the "</t>
    </r>
    <r>
      <rPr>
        <b/>
        <sz val="10"/>
        <rFont val="Arial"/>
        <family val="2"/>
      </rPr>
      <t>Info for Web</t>
    </r>
    <r>
      <rPr>
        <sz val="10"/>
        <rFont val="Arial"/>
        <family val="2"/>
      </rPr>
      <t>" tab to Liam for posting on web.</t>
    </r>
  </si>
  <si>
    <t>Note: Rate proposal had $480x9 = $4,320 since it used $4,131 as the FY21 starting point</t>
  </si>
  <si>
    <r>
      <rPr>
        <b/>
        <sz val="10"/>
        <rFont val="Arial"/>
        <family val="2"/>
      </rPr>
      <t>4.5%</t>
    </r>
    <r>
      <rPr>
        <sz val="10"/>
        <rFont val="Arial"/>
        <family val="2"/>
      </rPr>
      <t xml:space="preserve"> per the FY2022 rate proposal</t>
    </r>
  </si>
  <si>
    <t>Step 3:  Apply MEAL Component Increase to Summer 2021 rate to derive Summer 2022 MEAL rate</t>
  </si>
  <si>
    <t>Step 5:  Verify rate matrix and provide for web posting</t>
  </si>
  <si>
    <t>a.  Use the FY22 vs FY21 rate comparison in the P:/…Kurt/Dining Services/FY2022/Proposed Rates 2021-22 file</t>
  </si>
  <si>
    <t>Step 4:  Provide the Summer 2022 rates from cells C67 - C76 and C83 - C86 for the FY22 WWU Fee Book  (Typically April-May)</t>
  </si>
  <si>
    <r>
      <rPr>
        <b/>
        <sz val="10"/>
        <rFont val="Arial"/>
        <family val="2"/>
      </rPr>
      <t>PART I</t>
    </r>
    <r>
      <rPr>
        <sz val="10"/>
        <rFont val="Arial"/>
        <family val="2"/>
      </rPr>
      <t xml:space="preserve">:   Complete the rate table for </t>
    </r>
    <r>
      <rPr>
        <b/>
        <sz val="10"/>
        <rFont val="Arial"/>
        <family val="2"/>
      </rPr>
      <t>Summer 2022 on the "info for Web" tab</t>
    </r>
    <r>
      <rPr>
        <sz val="10"/>
        <rFont val="Arial"/>
        <family val="2"/>
      </rPr>
      <t xml:space="preserve">, the nightly rates of which are already in the WWU Fee Book. Use the steps below to create that chart and work with Liam to get it posted to website. </t>
    </r>
  </si>
  <si>
    <t>PART 2:   SUMMER 2023 RATES FOR WWU FEE BOOK</t>
  </si>
  <si>
    <t>INTRO:  Summer rates take the same increase as the F/W/SP that led up to it.  For example: If the ROOM rate increase for FY22 was 4.5%, then Summer '22 would receive that same ROOM rate increase.  Summer meal plan rate increases, on the other hand,  are based on the summer rate proposal from dining services.  In the WWU Fee Book, we've been posting for the Summer that's 1 year later.  So, in April 2020, which is before Summer 2020 we'd post Summer 2021 fees to the Fee Book.  The purpose of this sheet then is to get to the rate chart that's at the bottom of this worksheet that's used on the web.</t>
  </si>
  <si>
    <t>SUMMER 2022  RATE DEVELOPMENT</t>
  </si>
  <si>
    <t>Buchanan Towers Apts: Double Room</t>
  </si>
  <si>
    <t>Buchanan Towers Apts: Super-Single Room1</t>
  </si>
  <si>
    <t>Buchanan Towers Apt: Family Unit</t>
  </si>
  <si>
    <t>Summer payments are due by June 21, 2022.  Last day to pay without a late fee is July 15, 2022.</t>
  </si>
  <si>
    <t>Rooms are based on a nightly rate. For example:  The 6-week session is 40 nights (June 19 - July 29); the 9-week session is 61 nights (June 19-Aug 20); "All Summer" is 90 nights (June19 - September 17).</t>
  </si>
  <si>
    <t>Meal plans are based on a nightly rate: for example, the 6-week session is 40 nights (June 19 - July 29); the 9-week session is 61 nights (June 19-Aug 19)</t>
  </si>
  <si>
    <t>REVISION - 05/13/22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</si>
</sst>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0.00;[Red]#,##0.00"/>
    <numFmt numFmtId="168" formatCode="0.000"/>
    <numFmt numFmtId="169" formatCode="&quot;$&quot;#,##0.000"/>
    <numFmt numFmtId="170" formatCode="&quot;$&quot;#,##0.0000"/>
    <numFmt numFmtId="171" formatCode="0.00000"/>
    <numFmt numFmtId="172" formatCode="0.0000"/>
    <numFmt numFmtId="173" formatCode="0.0%"/>
    <numFmt numFmtId="174" formatCode="m/d/yy"/>
    <numFmt numFmtId="175" formatCode="0.0"/>
    <numFmt numFmtId="176" formatCode="&quot;$&quot;#,##0.0"/>
    <numFmt numFmtId="177" formatCode="&quot;$&quot;#,##0.00000"/>
    <numFmt numFmtId="178" formatCode="0.000%"/>
    <numFmt numFmtId="179" formatCode="#,##0.0000"/>
    <numFmt numFmtId="180" formatCode="&quot;$&quot;#,##0.000000"/>
    <numFmt numFmtId="181" formatCode="#,##0.000"/>
    <numFmt numFmtId="182" formatCode="_(* #,##0.0000_);_(* \(#,##0.0000\);_(* &quot;-&quot;????_);_(@_)"/>
    <numFmt numFmtId="183" formatCode="&quot;$&quot;#,##0"/>
    <numFmt numFmtId="184" formatCode="#,##0.0_);[Red]\(#,##0.0\)"/>
    <numFmt numFmtId="185" formatCode="0.000000"/>
    <numFmt numFmtId="186" formatCode="0.0000000"/>
  </numFmts>
  <fonts count="60">
    <font>
      <sz val="10"/>
      <name val="Arial"/>
      <family val="0"/>
    </font>
    <font>
      <b/>
      <sz val="10"/>
      <name val="Arial"/>
      <family val="2"/>
    </font>
    <font>
      <b/>
      <u val="single"/>
      <sz val="10"/>
      <name val="Arial"/>
      <family val="2"/>
    </font>
    <font>
      <u val="single"/>
      <sz val="10"/>
      <name val="Arial"/>
      <family val="2"/>
    </font>
    <font>
      <b/>
      <sz val="12"/>
      <name val="Arial"/>
      <family val="2"/>
    </font>
    <font>
      <sz val="11"/>
      <name val="Arial"/>
      <family val="2"/>
    </font>
    <font>
      <i/>
      <sz val="10"/>
      <name val="Arial"/>
      <family val="2"/>
    </font>
    <font>
      <b/>
      <i/>
      <sz val="10"/>
      <name val="Arial"/>
      <family val="2"/>
    </font>
    <font>
      <b/>
      <i/>
      <u val="single"/>
      <sz val="10"/>
      <name val="Arial"/>
      <family val="2"/>
    </font>
    <font>
      <sz val="8"/>
      <name val="Arial"/>
      <family val="2"/>
    </font>
    <font>
      <u val="single"/>
      <sz val="10"/>
      <color indexed="12"/>
      <name val="Arial"/>
      <family val="2"/>
    </font>
    <font>
      <u val="single"/>
      <sz val="10"/>
      <color indexed="36"/>
      <name val="Arial"/>
      <family val="2"/>
    </font>
    <font>
      <sz val="9"/>
      <name val="Tahoma"/>
      <family val="2"/>
    </font>
    <font>
      <sz val="11"/>
      <color indexed="10"/>
      <name val="Calibri"/>
      <family val="2"/>
    </font>
    <font>
      <b/>
      <sz val="11"/>
      <name val="Calibri"/>
      <family val="2"/>
    </font>
    <font>
      <sz val="11"/>
      <name val="Calibri"/>
      <family val="2"/>
    </font>
    <font>
      <b/>
      <u val="single"/>
      <sz val="11"/>
      <name val="Calibri"/>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Arial"/>
      <family val="2"/>
    </font>
    <font>
      <sz val="10"/>
      <color indexed="10"/>
      <name val="Arial"/>
      <family val="2"/>
    </font>
    <font>
      <b/>
      <i/>
      <sz val="11"/>
      <color indexed="10"/>
      <name val="Calibri"/>
      <family val="2"/>
    </font>
    <font>
      <u val="single"/>
      <sz val="11"/>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FF0000"/>
      <name val="Arial"/>
      <family val="2"/>
    </font>
    <font>
      <b/>
      <i/>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2">
    <xf numFmtId="0" fontId="0" fillId="0" borderId="0" xfId="0" applyAlignment="1">
      <alignment/>
    </xf>
    <xf numFmtId="0" fontId="2" fillId="0" borderId="0" xfId="0" applyFont="1" applyAlignment="1">
      <alignment horizontal="center"/>
    </xf>
    <xf numFmtId="164" fontId="0" fillId="0" borderId="0" xfId="0" applyNumberForma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64" fontId="5" fillId="0" borderId="0" xfId="0" applyNumberFormat="1" applyFont="1" applyBorder="1" applyAlignment="1">
      <alignment/>
    </xf>
    <xf numFmtId="0" fontId="5" fillId="0" borderId="0" xfId="0" applyFont="1" applyBorder="1" applyAlignment="1">
      <alignment/>
    </xf>
    <xf numFmtId="164" fontId="5" fillId="0" borderId="0" xfId="59" applyNumberFormat="1" applyFont="1" applyBorder="1" applyAlignment="1">
      <alignment/>
    </xf>
    <xf numFmtId="0" fontId="0" fillId="0" borderId="0" xfId="0" applyFont="1" applyAlignment="1">
      <alignment horizontal="center"/>
    </xf>
    <xf numFmtId="164" fontId="0" fillId="0" borderId="0" xfId="0" applyNumberFormat="1" applyFont="1" applyAlignment="1">
      <alignment horizontal="right"/>
    </xf>
    <xf numFmtId="164" fontId="0" fillId="0" borderId="0" xfId="0" applyNumberFormat="1" applyFont="1" applyFill="1" applyAlignment="1">
      <alignment horizontal="right"/>
    </xf>
    <xf numFmtId="164" fontId="5" fillId="0" borderId="0" xfId="0" applyNumberFormat="1" applyFont="1" applyAlignment="1">
      <alignment/>
    </xf>
    <xf numFmtId="0" fontId="5" fillId="0" borderId="0" xfId="0" applyFont="1" applyBorder="1" applyAlignment="1">
      <alignment horizontal="center"/>
    </xf>
    <xf numFmtId="0" fontId="6" fillId="0" borderId="0" xfId="0" applyFont="1" applyAlignment="1">
      <alignment/>
    </xf>
    <xf numFmtId="0" fontId="8" fillId="0" borderId="0" xfId="0" applyFont="1" applyAlignment="1">
      <alignment horizontal="center"/>
    </xf>
    <xf numFmtId="164" fontId="6" fillId="0" borderId="0" xfId="0" applyNumberFormat="1" applyFont="1" applyAlignment="1">
      <alignment/>
    </xf>
    <xf numFmtId="0" fontId="7" fillId="0" borderId="0" xfId="0" applyFont="1" applyAlignment="1">
      <alignment horizontal="center"/>
    </xf>
    <xf numFmtId="170" fontId="6" fillId="0" borderId="0" xfId="0" applyNumberFormat="1" applyFont="1" applyAlignment="1">
      <alignment/>
    </xf>
    <xf numFmtId="0" fontId="6" fillId="0" borderId="0" xfId="0" applyFont="1" applyFill="1" applyAlignment="1">
      <alignment/>
    </xf>
    <xf numFmtId="164" fontId="6" fillId="0" borderId="0" xfId="0" applyNumberFormat="1" applyFont="1" applyFill="1" applyAlignment="1">
      <alignment/>
    </xf>
    <xf numFmtId="15" fontId="6" fillId="0" borderId="0" xfId="0" applyNumberFormat="1" applyFont="1" applyAlignment="1">
      <alignment/>
    </xf>
    <xf numFmtId="0" fontId="6" fillId="0" borderId="0" xfId="0" applyFont="1" applyAlignment="1">
      <alignment horizontal="center"/>
    </xf>
    <xf numFmtId="0" fontId="0" fillId="0" borderId="0" xfId="0" applyFont="1" applyAlignment="1">
      <alignment/>
    </xf>
    <xf numFmtId="164" fontId="0" fillId="0" borderId="0" xfId="0" applyNumberFormat="1" applyFont="1" applyAlignment="1">
      <alignment/>
    </xf>
    <xf numFmtId="15" fontId="0" fillId="0" borderId="0" xfId="0" applyNumberFormat="1" applyFont="1" applyAlignment="1">
      <alignment/>
    </xf>
    <xf numFmtId="164" fontId="0" fillId="0" borderId="0" xfId="0" applyNumberFormat="1" applyFont="1" applyFill="1" applyAlignment="1">
      <alignment/>
    </xf>
    <xf numFmtId="0" fontId="9" fillId="0" borderId="0" xfId="0" applyFont="1" applyAlignment="1">
      <alignment/>
    </xf>
    <xf numFmtId="170" fontId="0" fillId="0" borderId="0" xfId="0" applyNumberFormat="1" applyFont="1" applyAlignment="1">
      <alignment horizontal="right"/>
    </xf>
    <xf numFmtId="0" fontId="0" fillId="0" borderId="0" xfId="0" applyFont="1" applyFill="1" applyAlignment="1">
      <alignment/>
    </xf>
    <xf numFmtId="170" fontId="0" fillId="0" borderId="0" xfId="0" applyNumberFormat="1" applyFont="1" applyFill="1" applyAlignment="1">
      <alignment horizontal="right"/>
    </xf>
    <xf numFmtId="0" fontId="2" fillId="0" borderId="0" xfId="0" applyFont="1" applyAlignment="1">
      <alignment horizontal="centerContinuous"/>
    </xf>
    <xf numFmtId="0" fontId="0" fillId="0" borderId="0" xfId="0" applyFont="1" applyAlignment="1">
      <alignment horizontal="centerContinuous"/>
    </xf>
    <xf numFmtId="10" fontId="6" fillId="0" borderId="0" xfId="59" applyNumberFormat="1" applyFont="1" applyAlignment="1">
      <alignment/>
    </xf>
    <xf numFmtId="0" fontId="0" fillId="0" borderId="0" xfId="0" applyFill="1" applyAlignment="1">
      <alignment/>
    </xf>
    <xf numFmtId="2" fontId="0" fillId="0" borderId="0" xfId="0" applyNumberFormat="1" applyAlignment="1">
      <alignment/>
    </xf>
    <xf numFmtId="10" fontId="9" fillId="0" borderId="0" xfId="59" applyNumberFormat="1" applyFont="1" applyAlignment="1">
      <alignment/>
    </xf>
    <xf numFmtId="14" fontId="0" fillId="0" borderId="0" xfId="0" applyNumberFormat="1" applyFill="1" applyAlignment="1">
      <alignment/>
    </xf>
    <xf numFmtId="10" fontId="5" fillId="0" borderId="0" xfId="59" applyNumberFormat="1" applyFont="1" applyAlignment="1">
      <alignment/>
    </xf>
    <xf numFmtId="0" fontId="3"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0" applyFont="1" applyFill="1" applyAlignment="1">
      <alignment horizontal="center" wrapText="1"/>
    </xf>
    <xf numFmtId="0" fontId="1" fillId="0" borderId="10" xfId="0" applyFont="1" applyFill="1" applyBorder="1" applyAlignment="1">
      <alignment horizontal="center"/>
    </xf>
    <xf numFmtId="164" fontId="1" fillId="0" borderId="0" xfId="0" applyNumberFormat="1" applyFont="1" applyFill="1" applyAlignment="1">
      <alignment horizontal="center"/>
    </xf>
    <xf numFmtId="8" fontId="0" fillId="0" borderId="0" xfId="0" applyNumberFormat="1" applyFont="1" applyFill="1" applyAlignment="1">
      <alignment horizontal="center"/>
    </xf>
    <xf numFmtId="8" fontId="0" fillId="0" borderId="0" xfId="0" applyNumberFormat="1" applyFont="1" applyFill="1" applyBorder="1" applyAlignment="1">
      <alignment horizontal="right"/>
    </xf>
    <xf numFmtId="8" fontId="0" fillId="0" borderId="0" xfId="0" applyNumberFormat="1" applyFont="1" applyFill="1" applyBorder="1" applyAlignment="1">
      <alignment horizontal="center"/>
    </xf>
    <xf numFmtId="8" fontId="0" fillId="0" borderId="0" xfId="0" applyNumberFormat="1" applyFont="1" applyBorder="1" applyAlignment="1">
      <alignment/>
    </xf>
    <xf numFmtId="8" fontId="0" fillId="0" borderId="0" xfId="0" applyNumberFormat="1" applyFont="1" applyAlignment="1">
      <alignment/>
    </xf>
    <xf numFmtId="0" fontId="1" fillId="0" borderId="10" xfId="0" applyFont="1" applyFill="1" applyBorder="1" applyAlignment="1">
      <alignment horizontal="center" wrapText="1"/>
    </xf>
    <xf numFmtId="0" fontId="56" fillId="0" borderId="0" xfId="0" applyFont="1" applyAlignment="1">
      <alignment/>
    </xf>
    <xf numFmtId="0" fontId="56" fillId="0" borderId="0" xfId="0" applyFont="1" applyAlignment="1">
      <alignment horizontal="center"/>
    </xf>
    <xf numFmtId="4" fontId="0" fillId="0" borderId="0" xfId="0" applyNumberFormat="1" applyFont="1" applyAlignment="1">
      <alignment horizontal="right"/>
    </xf>
    <xf numFmtId="8" fontId="6" fillId="0" borderId="0" xfId="0" applyNumberFormat="1" applyFont="1" applyFill="1" applyAlignment="1">
      <alignment/>
    </xf>
    <xf numFmtId="0" fontId="57" fillId="0" borderId="0" xfId="0" applyFont="1" applyAlignment="1">
      <alignment/>
    </xf>
    <xf numFmtId="0" fontId="14" fillId="0" borderId="0" xfId="0" applyFont="1" applyAlignment="1">
      <alignment horizontal="centerContinuous"/>
    </xf>
    <xf numFmtId="0" fontId="15" fillId="0" borderId="0" xfId="0" applyFont="1" applyAlignment="1">
      <alignment horizontal="centerContinuous"/>
    </xf>
    <xf numFmtId="0" fontId="58" fillId="0" borderId="0" xfId="0" applyFont="1" applyAlignment="1">
      <alignment horizontal="left"/>
    </xf>
    <xf numFmtId="0" fontId="13" fillId="0" borderId="0" xfId="0" applyFont="1" applyFill="1" applyAlignment="1">
      <alignment horizontal="centerContinuous"/>
    </xf>
    <xf numFmtId="0" fontId="14" fillId="0" borderId="0" xfId="0" applyFont="1" applyAlignment="1">
      <alignment/>
    </xf>
    <xf numFmtId="0" fontId="14" fillId="0" borderId="0" xfId="0" applyFont="1" applyBorder="1" applyAlignment="1">
      <alignment horizontal="right"/>
    </xf>
    <xf numFmtId="0" fontId="14" fillId="33" borderId="11" xfId="0" applyFont="1" applyFill="1" applyBorder="1" applyAlignment="1">
      <alignment horizontal="right"/>
    </xf>
    <xf numFmtId="0" fontId="14" fillId="33" borderId="12" xfId="0" applyFont="1" applyFill="1" applyBorder="1" applyAlignment="1">
      <alignment horizontal="right"/>
    </xf>
    <xf numFmtId="0" fontId="14" fillId="33" borderId="13" xfId="0" applyFont="1" applyFill="1" applyBorder="1" applyAlignment="1">
      <alignment horizontal="right"/>
    </xf>
    <xf numFmtId="0" fontId="16" fillId="0" borderId="0" xfId="0" applyFont="1" applyAlignment="1">
      <alignment/>
    </xf>
    <xf numFmtId="0" fontId="14" fillId="33" borderId="14" xfId="0" applyFont="1" applyFill="1" applyBorder="1" applyAlignment="1">
      <alignment horizontal="right"/>
    </xf>
    <xf numFmtId="0" fontId="14" fillId="33" borderId="15" xfId="0" applyFont="1" applyFill="1" applyBorder="1" applyAlignment="1">
      <alignment horizontal="right"/>
    </xf>
    <xf numFmtId="0" fontId="14" fillId="33" borderId="16" xfId="0" applyFont="1" applyFill="1" applyBorder="1" applyAlignment="1">
      <alignment horizontal="right"/>
    </xf>
    <xf numFmtId="0" fontId="15" fillId="0" borderId="11" xfId="0" applyFont="1" applyBorder="1" applyAlignment="1">
      <alignment/>
    </xf>
    <xf numFmtId="164" fontId="15" fillId="0" borderId="12" xfId="59" applyNumberFormat="1" applyFont="1" applyFill="1" applyBorder="1" applyAlignment="1">
      <alignment/>
    </xf>
    <xf numFmtId="0" fontId="15" fillId="0" borderId="17" xfId="0" applyFont="1" applyBorder="1" applyAlignment="1">
      <alignment/>
    </xf>
    <xf numFmtId="164" fontId="15" fillId="0" borderId="18" xfId="59" applyNumberFormat="1" applyFont="1" applyFill="1" applyBorder="1" applyAlignment="1">
      <alignment/>
    </xf>
    <xf numFmtId="164" fontId="15" fillId="0" borderId="0" xfId="59" applyNumberFormat="1" applyFont="1" applyFill="1" applyBorder="1" applyAlignment="1">
      <alignment/>
    </xf>
    <xf numFmtId="164" fontId="15" fillId="0" borderId="19" xfId="59" applyNumberFormat="1" applyFont="1" applyFill="1" applyBorder="1" applyAlignment="1">
      <alignment/>
    </xf>
    <xf numFmtId="0" fontId="15" fillId="0" borderId="0" xfId="0" applyFont="1" applyBorder="1" applyAlignment="1">
      <alignment/>
    </xf>
    <xf numFmtId="0" fontId="15" fillId="0" borderId="14" xfId="0" applyFont="1" applyBorder="1" applyAlignment="1">
      <alignment/>
    </xf>
    <xf numFmtId="164" fontId="15" fillId="0" borderId="15" xfId="0" applyNumberFormat="1" applyFont="1" applyFill="1" applyBorder="1" applyAlignment="1">
      <alignment/>
    </xf>
    <xf numFmtId="0" fontId="15" fillId="0" borderId="0" xfId="0" applyFont="1" applyAlignment="1">
      <alignment/>
    </xf>
    <xf numFmtId="164" fontId="15" fillId="0" borderId="0" xfId="59" applyNumberFormat="1" applyFont="1" applyFill="1" applyBorder="1" applyAlignment="1">
      <alignment horizontal="center"/>
    </xf>
    <xf numFmtId="0" fontId="15" fillId="0" borderId="0" xfId="0" applyFont="1" applyBorder="1" applyAlignment="1">
      <alignment horizontal="center"/>
    </xf>
    <xf numFmtId="164" fontId="15" fillId="0" borderId="0" xfId="0" applyNumberFormat="1" applyFont="1" applyBorder="1" applyAlignment="1">
      <alignment/>
    </xf>
    <xf numFmtId="164" fontId="15" fillId="0" borderId="20" xfId="59" applyNumberFormat="1" applyFont="1" applyFill="1" applyBorder="1" applyAlignment="1">
      <alignment horizontal="center"/>
    </xf>
    <xf numFmtId="164" fontId="15" fillId="0" borderId="19" xfId="59" applyNumberFormat="1" applyFont="1" applyFill="1" applyBorder="1" applyAlignment="1">
      <alignment horizontal="center"/>
    </xf>
    <xf numFmtId="164" fontId="15" fillId="0" borderId="15" xfId="59" applyNumberFormat="1" applyFont="1" applyFill="1" applyBorder="1" applyAlignment="1">
      <alignment/>
    </xf>
    <xf numFmtId="164" fontId="15" fillId="0" borderId="21" xfId="59" applyNumberFormat="1" applyFont="1" applyFill="1" applyBorder="1" applyAlignment="1">
      <alignment horizontal="center"/>
    </xf>
    <xf numFmtId="0" fontId="15" fillId="0" borderId="0" xfId="0" applyFont="1" applyAlignment="1">
      <alignment/>
    </xf>
    <xf numFmtId="164" fontId="15" fillId="0" borderId="0" xfId="59" applyNumberFormat="1" applyFont="1" applyBorder="1" applyAlignment="1">
      <alignment/>
    </xf>
    <xf numFmtId="164" fontId="15" fillId="0" borderId="0" xfId="0" applyNumberFormat="1" applyFont="1" applyBorder="1" applyAlignment="1">
      <alignment/>
    </xf>
    <xf numFmtId="0" fontId="15" fillId="0" borderId="0" xfId="0" applyFont="1" applyBorder="1" applyAlignment="1">
      <alignment horizontal="center"/>
    </xf>
    <xf numFmtId="173" fontId="15" fillId="0" borderId="0" xfId="59" applyNumberFormat="1" applyFont="1" applyBorder="1" applyAlignment="1">
      <alignment/>
    </xf>
    <xf numFmtId="0" fontId="37" fillId="0" borderId="0" xfId="0" applyFont="1" applyAlignment="1">
      <alignment/>
    </xf>
    <xf numFmtId="164" fontId="7" fillId="0" borderId="0" xfId="0" applyNumberFormat="1" applyFont="1" applyFill="1" applyAlignment="1">
      <alignment horizontal="center"/>
    </xf>
    <xf numFmtId="0" fontId="0" fillId="0" borderId="0" xfId="0" applyAlignment="1">
      <alignment wrapText="1"/>
    </xf>
    <xf numFmtId="0" fontId="0" fillId="0" borderId="0" xfId="0" applyFont="1" applyAlignment="1">
      <alignment/>
    </xf>
    <xf numFmtId="0" fontId="3" fillId="0" borderId="0" xfId="0" applyFont="1" applyAlignment="1">
      <alignment wrapText="1"/>
    </xf>
    <xf numFmtId="15" fontId="0" fillId="0" borderId="0" xfId="0" applyNumberFormat="1" applyFont="1" applyFill="1" applyAlignment="1">
      <alignment/>
    </xf>
    <xf numFmtId="170" fontId="2" fillId="0" borderId="0" xfId="0" applyNumberFormat="1" applyFont="1" applyFill="1" applyAlignment="1">
      <alignment horizontal="right"/>
    </xf>
    <xf numFmtId="164" fontId="0" fillId="0" borderId="0" xfId="0" applyNumberFormat="1" applyFont="1" applyFill="1" applyAlignment="1">
      <alignment horizontal="center"/>
    </xf>
    <xf numFmtId="164" fontId="9" fillId="0" borderId="0" xfId="0" applyNumberFormat="1" applyFont="1" applyAlignment="1">
      <alignment/>
    </xf>
    <xf numFmtId="8" fontId="0" fillId="0" borderId="0" xfId="0" applyNumberFormat="1" applyAlignment="1">
      <alignment/>
    </xf>
    <xf numFmtId="0" fontId="0" fillId="0" borderId="0" xfId="0" applyFont="1" applyAlignment="1">
      <alignment horizontal="left" indent="1"/>
    </xf>
    <xf numFmtId="8" fontId="0" fillId="0" borderId="0" xfId="0" applyNumberFormat="1" applyFont="1" applyAlignment="1">
      <alignment horizontal="left" indent="1"/>
    </xf>
    <xf numFmtId="0" fontId="3" fillId="16" borderId="0" xfId="0" applyFont="1" applyFill="1" applyAlignment="1">
      <alignment/>
    </xf>
    <xf numFmtId="10" fontId="0" fillId="16" borderId="0" xfId="59" applyNumberFormat="1" applyFont="1" applyFill="1" applyAlignment="1">
      <alignment/>
    </xf>
    <xf numFmtId="0" fontId="0" fillId="16" borderId="0" xfId="0" applyFill="1" applyAlignment="1">
      <alignment/>
    </xf>
    <xf numFmtId="2" fontId="0" fillId="16" borderId="0" xfId="0" applyNumberFormat="1" applyFill="1" applyAlignment="1">
      <alignment/>
    </xf>
    <xf numFmtId="0" fontId="0" fillId="8" borderId="0" xfId="0" applyFill="1" applyAlignment="1">
      <alignment/>
    </xf>
    <xf numFmtId="0" fontId="17" fillId="34" borderId="0" xfId="0" applyFont="1" applyFill="1" applyAlignment="1">
      <alignment/>
    </xf>
    <xf numFmtId="0" fontId="17" fillId="34" borderId="0" xfId="0" applyFont="1" applyFill="1" applyAlignment="1">
      <alignment wrapText="1"/>
    </xf>
    <xf numFmtId="0" fontId="2" fillId="16" borderId="0" xfId="0" applyFont="1" applyFill="1" applyAlignment="1">
      <alignment horizontal="center"/>
    </xf>
    <xf numFmtId="0" fontId="15" fillId="0" borderId="16" xfId="0" applyFont="1" applyBorder="1" applyAlignment="1">
      <alignment/>
    </xf>
    <xf numFmtId="0" fontId="15" fillId="0" borderId="15" xfId="0" applyFont="1" applyBorder="1" applyAlignment="1">
      <alignment/>
    </xf>
    <xf numFmtId="0" fontId="15" fillId="0" borderId="21" xfId="0" applyFont="1" applyBorder="1" applyAlignment="1">
      <alignment/>
    </xf>
    <xf numFmtId="0" fontId="6" fillId="0" borderId="0" xfId="0" applyFont="1" applyAlignment="1">
      <alignment wrapText="1"/>
    </xf>
    <xf numFmtId="0" fontId="0" fillId="0" borderId="0" xfId="0" applyAlignment="1">
      <alignment wrapText="1"/>
    </xf>
    <xf numFmtId="0" fontId="15" fillId="0" borderId="0" xfId="0" applyFont="1" applyAlignment="1">
      <alignment horizontal="left" wrapText="1"/>
    </xf>
    <xf numFmtId="0" fontId="15" fillId="0" borderId="0" xfId="0" applyFont="1" applyAlignment="1">
      <alignment vertical="center"/>
    </xf>
    <xf numFmtId="0" fontId="15" fillId="0" borderId="0" xfId="0" applyFont="1" applyAlignment="1">
      <alignment wrapText="1"/>
    </xf>
    <xf numFmtId="0" fontId="38"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00"/>
  <sheetViews>
    <sheetView zoomScale="110" zoomScaleNormal="110" zoomScalePageLayoutView="0" workbookViewId="0" topLeftCell="A22">
      <selection activeCell="C42" sqref="C42"/>
    </sheetView>
  </sheetViews>
  <sheetFormatPr defaultColWidth="9.140625" defaultRowHeight="12.75"/>
  <cols>
    <col min="1" max="1" width="42.8515625" style="0" customWidth="1"/>
    <col min="2" max="2" width="18.00390625" style="0" customWidth="1"/>
    <col min="3" max="3" width="13.8515625" style="0" customWidth="1"/>
    <col min="4" max="4" width="11.57421875" style="0" customWidth="1"/>
    <col min="5" max="5" width="11.421875" style="0" customWidth="1"/>
    <col min="6" max="6" width="13.421875" style="0" bestFit="1" customWidth="1"/>
    <col min="7" max="7" width="11.421875" style="0" customWidth="1"/>
    <col min="8" max="8" width="11.7109375" style="0" bestFit="1" customWidth="1"/>
    <col min="9" max="9" width="12.140625" style="0" customWidth="1"/>
    <col min="10" max="10" width="12.8515625" style="0" bestFit="1" customWidth="1"/>
    <col min="11" max="11" width="12.7109375" style="0" customWidth="1"/>
  </cols>
  <sheetData>
    <row r="1" spans="1:9" ht="15.75">
      <c r="A1" s="6" t="s">
        <v>94</v>
      </c>
      <c r="B1" s="16" t="s">
        <v>53</v>
      </c>
      <c r="C1" s="16"/>
      <c r="D1" s="16"/>
      <c r="E1" s="16"/>
      <c r="F1" s="16"/>
      <c r="G1" s="16"/>
      <c r="H1" s="16"/>
      <c r="I1" s="16"/>
    </row>
    <row r="2" spans="1:9" ht="10.5" customHeight="1">
      <c r="A2" s="6"/>
      <c r="B2" s="16"/>
      <c r="C2" s="16"/>
      <c r="D2" s="16"/>
      <c r="E2" s="16"/>
      <c r="F2" s="16"/>
      <c r="G2" s="16"/>
      <c r="H2" s="16"/>
      <c r="I2" s="16"/>
    </row>
    <row r="3" spans="1:9" ht="26.25" customHeight="1">
      <c r="A3" s="116" t="s">
        <v>93</v>
      </c>
      <c r="B3" s="117"/>
      <c r="C3" s="117"/>
      <c r="D3" s="117"/>
      <c r="E3" s="117"/>
      <c r="F3" s="117"/>
      <c r="G3" s="117"/>
      <c r="H3" s="117"/>
      <c r="I3" s="16"/>
    </row>
    <row r="4" spans="1:9" ht="24.75" customHeight="1">
      <c r="A4" s="117"/>
      <c r="B4" s="117"/>
      <c r="C4" s="117"/>
      <c r="D4" s="117"/>
      <c r="E4" s="117"/>
      <c r="F4" s="117"/>
      <c r="G4" s="117"/>
      <c r="H4" s="117"/>
      <c r="I4" s="16"/>
    </row>
    <row r="5" spans="1:9" ht="12.75">
      <c r="A5" s="95"/>
      <c r="B5" s="95"/>
      <c r="C5" s="95"/>
      <c r="D5" s="95"/>
      <c r="E5" s="95"/>
      <c r="F5" s="95"/>
      <c r="G5" s="95"/>
      <c r="H5" s="95"/>
      <c r="I5" s="16"/>
    </row>
    <row r="6" spans="1:9" ht="12.75">
      <c r="A6" s="97" t="s">
        <v>54</v>
      </c>
      <c r="B6" s="95"/>
      <c r="C6" s="95"/>
      <c r="D6" s="95"/>
      <c r="E6" s="95"/>
      <c r="F6" s="95"/>
      <c r="G6" s="95"/>
      <c r="H6" s="95"/>
      <c r="I6" s="16"/>
    </row>
    <row r="7" spans="1:9" ht="12.75">
      <c r="A7" s="96" t="s">
        <v>91</v>
      </c>
      <c r="B7" s="95"/>
      <c r="C7" s="95"/>
      <c r="D7" s="95"/>
      <c r="E7" s="95"/>
      <c r="F7" s="95"/>
      <c r="G7" s="95"/>
      <c r="H7" s="95"/>
      <c r="I7" s="16"/>
    </row>
    <row r="8" spans="1:9" ht="12.75">
      <c r="A8" s="96" t="s">
        <v>60</v>
      </c>
      <c r="B8" s="95"/>
      <c r="C8" s="95"/>
      <c r="D8" s="95"/>
      <c r="E8" s="95"/>
      <c r="F8" s="95"/>
      <c r="G8" s="95"/>
      <c r="H8" s="95"/>
      <c r="I8" s="16"/>
    </row>
    <row r="9" spans="1:9" ht="12.75">
      <c r="A9" s="95"/>
      <c r="B9" s="95"/>
      <c r="C9" s="95"/>
      <c r="D9" s="95"/>
      <c r="E9" s="95"/>
      <c r="F9" s="95"/>
      <c r="G9" s="95"/>
      <c r="H9" s="95"/>
      <c r="I9" s="16"/>
    </row>
    <row r="10" spans="1:9" ht="15">
      <c r="A10" s="111" t="s">
        <v>61</v>
      </c>
      <c r="B10" s="95"/>
      <c r="C10" s="95"/>
      <c r="D10" s="95"/>
      <c r="E10" s="95"/>
      <c r="F10" s="95"/>
      <c r="G10" s="95"/>
      <c r="H10" s="95"/>
      <c r="I10" s="16"/>
    </row>
    <row r="11" spans="1:9" ht="12.75">
      <c r="A11" s="16"/>
      <c r="B11" s="16"/>
      <c r="C11" s="16"/>
      <c r="D11" s="16"/>
      <c r="E11" s="16"/>
      <c r="F11" s="16"/>
      <c r="G11" s="35"/>
      <c r="H11" s="16"/>
      <c r="I11" s="16"/>
    </row>
    <row r="12" spans="1:8" ht="12.75">
      <c r="A12" s="5" t="s">
        <v>56</v>
      </c>
      <c r="B12" s="25" t="s">
        <v>33</v>
      </c>
      <c r="C12" s="25"/>
      <c r="D12" s="27">
        <v>44731</v>
      </c>
      <c r="E12" s="27"/>
      <c r="F12" s="98">
        <v>44750</v>
      </c>
      <c r="G12" s="42">
        <f aca="true" t="shared" si="0" ref="G12:G19">(F12-D12)</f>
        <v>19</v>
      </c>
      <c r="H12" s="25" t="s">
        <v>29</v>
      </c>
    </row>
    <row r="13" spans="1:8" ht="12.75">
      <c r="A13" s="5"/>
      <c r="B13" s="25" t="s">
        <v>34</v>
      </c>
      <c r="C13" s="25"/>
      <c r="D13" s="27">
        <v>44731</v>
      </c>
      <c r="E13" s="27"/>
      <c r="F13" s="98">
        <v>44757</v>
      </c>
      <c r="G13" s="42">
        <f t="shared" si="0"/>
        <v>26</v>
      </c>
      <c r="H13" s="25" t="s">
        <v>29</v>
      </c>
    </row>
    <row r="14" spans="1:8" ht="12.75">
      <c r="A14" s="5"/>
      <c r="B14" s="25" t="s">
        <v>35</v>
      </c>
      <c r="C14" s="25"/>
      <c r="D14" s="27">
        <v>44731</v>
      </c>
      <c r="E14" s="27"/>
      <c r="F14" s="98">
        <v>44764</v>
      </c>
      <c r="G14" s="42">
        <f t="shared" si="0"/>
        <v>33</v>
      </c>
      <c r="H14" s="25" t="s">
        <v>29</v>
      </c>
    </row>
    <row r="15" spans="1:8" ht="12.75">
      <c r="A15" s="5"/>
      <c r="B15" s="25" t="s">
        <v>12</v>
      </c>
      <c r="C15" s="16"/>
      <c r="D15" s="27">
        <v>44731</v>
      </c>
      <c r="E15" s="23"/>
      <c r="F15" s="98">
        <v>44771</v>
      </c>
      <c r="G15" s="42">
        <f t="shared" si="0"/>
        <v>40</v>
      </c>
      <c r="H15" s="25" t="s">
        <v>29</v>
      </c>
    </row>
    <row r="16" spans="1:8" ht="12.75">
      <c r="A16" s="5"/>
      <c r="B16" s="25" t="s">
        <v>31</v>
      </c>
      <c r="C16" s="16"/>
      <c r="D16" s="27">
        <v>44731</v>
      </c>
      <c r="E16" s="23"/>
      <c r="F16" s="98">
        <v>44778</v>
      </c>
      <c r="G16" s="42">
        <f t="shared" si="0"/>
        <v>47</v>
      </c>
      <c r="H16" s="25" t="s">
        <v>29</v>
      </c>
    </row>
    <row r="17" spans="1:8" ht="12.75">
      <c r="A17" s="5"/>
      <c r="B17" s="25" t="s">
        <v>32</v>
      </c>
      <c r="C17" s="25"/>
      <c r="D17" s="27">
        <v>44731</v>
      </c>
      <c r="E17" s="27"/>
      <c r="F17" s="98">
        <v>44785</v>
      </c>
      <c r="G17" s="42">
        <f t="shared" si="0"/>
        <v>54</v>
      </c>
      <c r="H17" s="25" t="s">
        <v>29</v>
      </c>
    </row>
    <row r="18" spans="1:10" ht="12.75">
      <c r="A18" s="25"/>
      <c r="B18" s="25" t="s">
        <v>30</v>
      </c>
      <c r="C18" s="25"/>
      <c r="D18" s="27">
        <v>44731</v>
      </c>
      <c r="E18" s="27"/>
      <c r="F18" s="98">
        <v>44792</v>
      </c>
      <c r="G18" s="42">
        <f t="shared" si="0"/>
        <v>61</v>
      </c>
      <c r="H18" s="25" t="s">
        <v>29</v>
      </c>
      <c r="J18" s="25"/>
    </row>
    <row r="19" spans="1:10" ht="12.75">
      <c r="A19" s="16"/>
      <c r="B19" s="25" t="s">
        <v>2</v>
      </c>
      <c r="C19" s="25"/>
      <c r="D19" s="27">
        <v>44731</v>
      </c>
      <c r="E19" s="27"/>
      <c r="F19" s="98">
        <v>44821</v>
      </c>
      <c r="G19" s="43">
        <f t="shared" si="0"/>
        <v>90</v>
      </c>
      <c r="H19" s="25" t="s">
        <v>29</v>
      </c>
      <c r="J19" s="25"/>
    </row>
    <row r="20" spans="1:9" ht="12.75">
      <c r="A20" s="16"/>
      <c r="B20" s="16"/>
      <c r="C20" s="16"/>
      <c r="D20" s="27"/>
      <c r="E20" s="23"/>
      <c r="F20" s="23"/>
      <c r="G20" s="27"/>
      <c r="H20" s="11"/>
      <c r="I20" s="25"/>
    </row>
    <row r="21" spans="1:9" ht="12.75">
      <c r="A21" s="5"/>
      <c r="B21" s="16"/>
      <c r="C21" s="16"/>
      <c r="D21" s="27"/>
      <c r="E21" s="23"/>
      <c r="F21" s="23"/>
      <c r="G21" s="27"/>
      <c r="H21" s="24"/>
      <c r="I21" s="16"/>
    </row>
    <row r="22" spans="1:9" ht="12.75">
      <c r="A22" s="5" t="s">
        <v>57</v>
      </c>
      <c r="B22" s="25"/>
      <c r="C22" s="54"/>
      <c r="D22" s="25"/>
      <c r="E22" s="16"/>
      <c r="F22" s="16"/>
      <c r="G22" s="16"/>
      <c r="H22" s="19"/>
      <c r="I22" s="16"/>
    </row>
    <row r="23" spans="1:9" ht="12.75">
      <c r="A23" s="25" t="s">
        <v>62</v>
      </c>
      <c r="B23" s="25"/>
      <c r="C23" s="54"/>
      <c r="D23" s="25"/>
      <c r="E23" s="16"/>
      <c r="F23" s="16"/>
      <c r="G23" s="16"/>
      <c r="H23" s="19"/>
      <c r="I23" s="16"/>
    </row>
    <row r="24" spans="1:9" ht="12.75">
      <c r="A24" s="25" t="s">
        <v>66</v>
      </c>
      <c r="B24" s="25"/>
      <c r="C24" s="54"/>
      <c r="D24" s="25"/>
      <c r="E24" s="16"/>
      <c r="F24" s="16"/>
      <c r="G24" s="16"/>
      <c r="H24" s="19"/>
      <c r="I24" s="16"/>
    </row>
    <row r="25" spans="1:9" ht="12.75">
      <c r="A25" s="4"/>
      <c r="B25" s="53"/>
      <c r="C25" s="1"/>
      <c r="D25" s="1"/>
      <c r="E25" s="33"/>
      <c r="F25" s="33"/>
      <c r="G25" s="34"/>
      <c r="H25" s="17"/>
      <c r="I25" s="16"/>
    </row>
    <row r="26" spans="1:16" ht="25.5">
      <c r="A26" s="4" t="s">
        <v>0</v>
      </c>
      <c r="B26" s="1" t="s">
        <v>64</v>
      </c>
      <c r="C26" s="57"/>
      <c r="D26" s="52" t="s">
        <v>36</v>
      </c>
      <c r="E26" s="45" t="s">
        <v>37</v>
      </c>
      <c r="F26" s="45" t="s">
        <v>38</v>
      </c>
      <c r="G26" s="45" t="s">
        <v>6</v>
      </c>
      <c r="H26" s="45" t="s">
        <v>39</v>
      </c>
      <c r="I26" s="45" t="s">
        <v>40</v>
      </c>
      <c r="J26" s="45" t="s">
        <v>7</v>
      </c>
      <c r="K26" s="45" t="s">
        <v>2</v>
      </c>
      <c r="L26" s="44"/>
      <c r="M26" s="36"/>
      <c r="N26" s="36"/>
      <c r="O26" s="36"/>
      <c r="P26" s="36"/>
    </row>
    <row r="27" spans="1:16" ht="12.75">
      <c r="A27" s="25" t="s">
        <v>15</v>
      </c>
      <c r="B27" s="12">
        <f>C67</f>
        <v>32.04754910333048</v>
      </c>
      <c r="C27" s="12"/>
      <c r="D27" s="46">
        <f>B27*$G$12</f>
        <v>608.9034329632791</v>
      </c>
      <c r="E27" s="46">
        <f>B27*$G$13</f>
        <v>833.2362766865925</v>
      </c>
      <c r="F27" s="46">
        <f>B27*$G$14</f>
        <v>1057.569120409906</v>
      </c>
      <c r="G27" s="46">
        <f>B27*$G$15</f>
        <v>1281.9019641332193</v>
      </c>
      <c r="H27" s="46">
        <f>B27*$G$16</f>
        <v>1506.2348078565326</v>
      </c>
      <c r="I27" s="46">
        <f>B27*$G$17</f>
        <v>1730.567651579846</v>
      </c>
      <c r="J27" s="46">
        <f>B27*$G$18</f>
        <v>1954.9004953031595</v>
      </c>
      <c r="K27" s="46">
        <f>B27*$G$19</f>
        <v>2884.2794192997435</v>
      </c>
      <c r="L27" s="36"/>
      <c r="M27" s="36"/>
      <c r="N27" s="36"/>
      <c r="O27" s="36"/>
      <c r="P27" s="36"/>
    </row>
    <row r="28" spans="1:16" ht="12.75">
      <c r="A28" s="25" t="s">
        <v>14</v>
      </c>
      <c r="B28" s="12">
        <f>C68</f>
        <v>43.02719043552519</v>
      </c>
      <c r="C28" s="12"/>
      <c r="D28" s="46">
        <f>B28*$G$12</f>
        <v>817.5166182749787</v>
      </c>
      <c r="E28" s="46">
        <f>B28*$G$13</f>
        <v>1118.706951323655</v>
      </c>
      <c r="F28" s="46">
        <f>B28*$G$14</f>
        <v>1419.8972843723313</v>
      </c>
      <c r="G28" s="46">
        <f>B28*$G$15</f>
        <v>1721.0876174210077</v>
      </c>
      <c r="H28" s="46">
        <f>B28*$G$16</f>
        <v>2022.2779504696841</v>
      </c>
      <c r="I28" s="46">
        <f>B28*$G$17</f>
        <v>2323.4682835183603</v>
      </c>
      <c r="J28" s="46">
        <f>B28*$G$18</f>
        <v>2624.658616567037</v>
      </c>
      <c r="K28" s="46">
        <f>B28*$G$19</f>
        <v>3872.4471391972675</v>
      </c>
      <c r="L28" s="39"/>
      <c r="M28" s="36"/>
      <c r="N28" s="36"/>
      <c r="O28" s="36"/>
      <c r="P28" s="36"/>
    </row>
    <row r="29" spans="1:12" s="36" customFormat="1" ht="12.75">
      <c r="A29" s="31" t="s">
        <v>18</v>
      </c>
      <c r="B29" s="12">
        <f>C69</f>
        <v>25.765977796754907</v>
      </c>
      <c r="C29" s="13"/>
      <c r="D29" s="46">
        <f>B29*$G$12</f>
        <v>489.55357813834325</v>
      </c>
      <c r="E29" s="46">
        <f>B29*$G$13</f>
        <v>669.9154227156275</v>
      </c>
      <c r="F29" s="46">
        <f>B29*$G$14</f>
        <v>850.2772672929119</v>
      </c>
      <c r="G29" s="46">
        <f>B29*$G$15</f>
        <v>1030.6391118701963</v>
      </c>
      <c r="H29" s="46">
        <f>B29*$G$16</f>
        <v>1211.0009564474806</v>
      </c>
      <c r="I29" s="46">
        <f>B29*$G$17</f>
        <v>1391.362801024765</v>
      </c>
      <c r="J29" s="46">
        <f>B29*$G$18</f>
        <v>1571.7246456020493</v>
      </c>
      <c r="K29" s="46">
        <f>B29*$G$19</f>
        <v>2318.9380017079416</v>
      </c>
      <c r="L29" s="31"/>
    </row>
    <row r="30" spans="1:16" ht="8.25" customHeight="1">
      <c r="A30" s="25"/>
      <c r="B30" s="30"/>
      <c r="C30" s="12"/>
      <c r="D30" s="94"/>
      <c r="E30" s="46"/>
      <c r="F30" s="46"/>
      <c r="G30" s="46"/>
      <c r="H30" s="46"/>
      <c r="I30" s="46"/>
      <c r="J30" s="46"/>
      <c r="K30" s="46"/>
      <c r="L30" s="31"/>
      <c r="M30" s="36"/>
      <c r="N30" s="36"/>
      <c r="O30" s="36"/>
      <c r="P30" s="36"/>
    </row>
    <row r="31" spans="1:16" ht="12.75">
      <c r="A31" s="31" t="s">
        <v>21</v>
      </c>
      <c r="B31" s="13">
        <f>C71</f>
        <v>14.36954941860465</v>
      </c>
      <c r="C31" s="101"/>
      <c r="D31" s="46">
        <f>B31*$G$12</f>
        <v>273.02143895348837</v>
      </c>
      <c r="E31" s="46">
        <f>B31*$G$13</f>
        <v>373.6082848837209</v>
      </c>
      <c r="F31" s="46">
        <f>B31*$G$14</f>
        <v>474.1951308139535</v>
      </c>
      <c r="G31" s="46">
        <f>B31*$G$15</f>
        <v>574.7819767441861</v>
      </c>
      <c r="H31" s="46">
        <f>B31*$G$16</f>
        <v>675.3688226744185</v>
      </c>
      <c r="I31" s="46">
        <f>B31*$G$17</f>
        <v>775.9556686046511</v>
      </c>
      <c r="J31" s="46">
        <f>B31*$G$18</f>
        <v>876.5425145348837</v>
      </c>
      <c r="K31" s="46">
        <f>B31*$G$19</f>
        <v>1293.2594476744187</v>
      </c>
      <c r="L31" s="36"/>
      <c r="M31" s="36"/>
      <c r="N31" s="36"/>
      <c r="O31" s="36"/>
      <c r="P31" s="36"/>
    </row>
    <row r="32" spans="1:16" ht="12.75">
      <c r="A32" s="31" t="s">
        <v>55</v>
      </c>
      <c r="B32" s="13">
        <f>C72</f>
        <v>28.7390988372093</v>
      </c>
      <c r="C32" s="11" t="s">
        <v>65</v>
      </c>
      <c r="D32" s="46">
        <f>B32*$G$12</f>
        <v>546.0428779069767</v>
      </c>
      <c r="E32" s="46">
        <f>B32*$G$13</f>
        <v>747.2165697674418</v>
      </c>
      <c r="F32" s="46">
        <f>B32*$G$14</f>
        <v>948.390261627907</v>
      </c>
      <c r="G32" s="46">
        <f>B32*$G$15</f>
        <v>1149.5639534883721</v>
      </c>
      <c r="H32" s="46">
        <f>B32*$G$16</f>
        <v>1350.737645348837</v>
      </c>
      <c r="I32" s="46">
        <f>B32*$G$17</f>
        <v>1551.9113372093022</v>
      </c>
      <c r="J32" s="46">
        <f>B32*$G$18</f>
        <v>1753.0850290697674</v>
      </c>
      <c r="K32" s="46">
        <f>B32*$G$19</f>
        <v>2586.5188953488373</v>
      </c>
      <c r="L32" s="36"/>
      <c r="M32" s="36"/>
      <c r="N32" s="36"/>
      <c r="O32" s="36"/>
      <c r="P32" s="36"/>
    </row>
    <row r="33" spans="1:16" ht="12.75">
      <c r="A33" s="31" t="s">
        <v>22</v>
      </c>
      <c r="B33" s="13">
        <f>C73</f>
        <v>57.4781976744186</v>
      </c>
      <c r="C33" s="100" t="s">
        <v>52</v>
      </c>
      <c r="D33" s="46">
        <f>B33*$G$12</f>
        <v>1092.0857558139535</v>
      </c>
      <c r="E33" s="46">
        <f>B33*$G$13</f>
        <v>1494.4331395348836</v>
      </c>
      <c r="F33" s="46">
        <f>B33*$G$14</f>
        <v>1896.780523255814</v>
      </c>
      <c r="G33" s="46">
        <f>B33*$G$15</f>
        <v>2299.1279069767443</v>
      </c>
      <c r="H33" s="46">
        <f>B33*$G$16</f>
        <v>2701.475290697674</v>
      </c>
      <c r="I33" s="46">
        <f>B33*$G$17</f>
        <v>3103.8226744186045</v>
      </c>
      <c r="J33" s="46">
        <f>B33*$G$18</f>
        <v>3506.170058139535</v>
      </c>
      <c r="K33" s="46">
        <f>B33*$G$19</f>
        <v>5173.037790697675</v>
      </c>
      <c r="L33" s="36"/>
      <c r="M33" s="36"/>
      <c r="N33" s="36"/>
      <c r="O33" s="36"/>
      <c r="P33" s="36"/>
    </row>
    <row r="34" spans="1:11" ht="12.75">
      <c r="A34" s="31"/>
      <c r="B34" s="32"/>
      <c r="C34" s="13"/>
      <c r="D34" s="46"/>
      <c r="E34" s="46"/>
      <c r="F34" s="46"/>
      <c r="G34" s="46"/>
      <c r="H34" s="46"/>
      <c r="I34" s="46"/>
      <c r="J34" s="46"/>
      <c r="K34" s="46"/>
    </row>
    <row r="35" spans="1:11" ht="12.75">
      <c r="A35" s="31" t="s">
        <v>58</v>
      </c>
      <c r="B35" s="13">
        <f>C75</f>
        <v>6.585687446626815</v>
      </c>
      <c r="C35" s="13"/>
      <c r="D35" s="46">
        <f>B35*$G$12</f>
        <v>125.12806148590948</v>
      </c>
      <c r="E35" s="46">
        <f>B35*$G$13</f>
        <v>171.22787361229717</v>
      </c>
      <c r="F35" s="46">
        <f>B35*$G$14</f>
        <v>217.3276857386849</v>
      </c>
      <c r="G35" s="46">
        <f>B35*$G$15</f>
        <v>263.4274978650726</v>
      </c>
      <c r="H35" s="46">
        <f>B35*$G$16</f>
        <v>309.5273099914603</v>
      </c>
      <c r="I35" s="46">
        <f>B35*$G$17</f>
        <v>355.627122117848</v>
      </c>
      <c r="J35" s="46">
        <f>B35*$G$18</f>
        <v>401.7269342442357</v>
      </c>
      <c r="K35" s="46">
        <f>B35*$G$19</f>
        <v>592.7118701964133</v>
      </c>
    </row>
    <row r="36" spans="1:11" ht="12.75">
      <c r="A36" s="31" t="s">
        <v>59</v>
      </c>
      <c r="B36" s="13">
        <f>C76</f>
        <v>20.270913748932532</v>
      </c>
      <c r="C36" s="13"/>
      <c r="D36" s="46">
        <f>B36*$G$12</f>
        <v>385.1473612297181</v>
      </c>
      <c r="E36" s="46">
        <f>B36*$G$13</f>
        <v>527.0437574722458</v>
      </c>
      <c r="F36" s="46">
        <f>B36*$G$14</f>
        <v>668.9401537147736</v>
      </c>
      <c r="G36" s="46">
        <f>B36*$G$15</f>
        <v>810.8365499573013</v>
      </c>
      <c r="H36" s="46">
        <f>B36*$G$16</f>
        <v>952.732946199829</v>
      </c>
      <c r="I36" s="46">
        <f>B36*$G$17</f>
        <v>1094.6293424423568</v>
      </c>
      <c r="J36" s="46">
        <f>B36*$G$18</f>
        <v>1236.5257386848846</v>
      </c>
      <c r="K36" s="46">
        <f>B36*$G$19</f>
        <v>1824.382237403928</v>
      </c>
    </row>
    <row r="37" spans="1:12" ht="12.75">
      <c r="A37" s="31"/>
      <c r="B37" s="32"/>
      <c r="C37" s="13"/>
      <c r="D37" s="46"/>
      <c r="E37" s="28"/>
      <c r="F37" s="28"/>
      <c r="G37" s="28"/>
      <c r="H37" s="18"/>
      <c r="I37" s="16"/>
      <c r="K37" s="25"/>
      <c r="L37" s="5"/>
    </row>
    <row r="38" spans="1:12" ht="25.5">
      <c r="A38" s="31"/>
      <c r="B38" s="99" t="s">
        <v>63</v>
      </c>
      <c r="C38" s="13"/>
      <c r="D38" s="52" t="s">
        <v>36</v>
      </c>
      <c r="E38" s="45" t="s">
        <v>37</v>
      </c>
      <c r="F38" s="45" t="s">
        <v>38</v>
      </c>
      <c r="G38" s="45" t="s">
        <v>6</v>
      </c>
      <c r="H38" s="45" t="s">
        <v>39</v>
      </c>
      <c r="I38" s="45" t="s">
        <v>40</v>
      </c>
      <c r="J38" s="45" t="s">
        <v>7</v>
      </c>
      <c r="K38" s="45" t="s">
        <v>2</v>
      </c>
      <c r="L38" s="5"/>
    </row>
    <row r="39" spans="1:13" ht="12.75">
      <c r="A39" s="25" t="s">
        <v>17</v>
      </c>
      <c r="B39" s="12">
        <f>C83</f>
        <v>20.71</v>
      </c>
      <c r="C39" s="55"/>
      <c r="D39" s="47">
        <f>B39*($G$12+1)</f>
        <v>414.20000000000005</v>
      </c>
      <c r="E39" s="48">
        <f>B39*($G$13+1)</f>
        <v>559.1700000000001</v>
      </c>
      <c r="F39" s="48">
        <f>B39*($G$14+1)</f>
        <v>704.14</v>
      </c>
      <c r="G39" s="49">
        <f>B39*($G$15+1)</f>
        <v>849.11</v>
      </c>
      <c r="H39" s="50">
        <f>B39*($G$16+1)</f>
        <v>994.08</v>
      </c>
      <c r="I39" s="51">
        <f>B39*($G$17+1)</f>
        <v>1139.05</v>
      </c>
      <c r="J39" s="51">
        <f>B39*($G$18+1)</f>
        <v>1284.02</v>
      </c>
      <c r="K39" s="26" t="s">
        <v>41</v>
      </c>
      <c r="M39" s="2"/>
    </row>
    <row r="40" spans="1:13" ht="12.75">
      <c r="A40" s="25" t="s">
        <v>24</v>
      </c>
      <c r="B40" s="12">
        <f>C84</f>
        <v>18.759808</v>
      </c>
      <c r="C40" s="55"/>
      <c r="D40" s="47">
        <f aca="true" t="shared" si="1" ref="D40:D47">B40*($G$12+1)</f>
        <v>375.19615999999996</v>
      </c>
      <c r="E40" s="48">
        <f aca="true" t="shared" si="2" ref="E40:E47">B40*($G$13+1)</f>
        <v>506.514816</v>
      </c>
      <c r="F40" s="48">
        <f aca="true" t="shared" si="3" ref="F40:F47">B40*($G$14+1)</f>
        <v>637.833472</v>
      </c>
      <c r="G40" s="49">
        <f aca="true" t="shared" si="4" ref="G40:G47">B40*($G$15+1)</f>
        <v>769.152128</v>
      </c>
      <c r="H40" s="50">
        <f aca="true" t="shared" si="5" ref="H40:H47">B40*($G$16+1)</f>
        <v>900.470784</v>
      </c>
      <c r="I40" s="51">
        <f aca="true" t="shared" si="6" ref="I40:I47">B40*($G$17+1)</f>
        <v>1031.78944</v>
      </c>
      <c r="J40" s="51">
        <f aca="true" t="shared" si="7" ref="J40:J47">B40*($G$18+1)</f>
        <v>1163.108096</v>
      </c>
      <c r="K40" s="26" t="s">
        <v>41</v>
      </c>
      <c r="M40" s="2"/>
    </row>
    <row r="41" spans="1:13" ht="12.75">
      <c r="A41" s="25" t="s">
        <v>25</v>
      </c>
      <c r="B41" s="12">
        <f>C85</f>
        <v>14.816928</v>
      </c>
      <c r="C41" s="55"/>
      <c r="D41" s="47">
        <f t="shared" si="1"/>
        <v>296.33856000000003</v>
      </c>
      <c r="E41" s="48">
        <f t="shared" si="2"/>
        <v>400.05705600000005</v>
      </c>
      <c r="F41" s="48">
        <f t="shared" si="3"/>
        <v>503.775552</v>
      </c>
      <c r="G41" s="49">
        <f t="shared" si="4"/>
        <v>607.494048</v>
      </c>
      <c r="H41" s="50">
        <f t="shared" si="5"/>
        <v>711.212544</v>
      </c>
      <c r="I41" s="51">
        <f t="shared" si="6"/>
        <v>814.93104</v>
      </c>
      <c r="J41" s="51">
        <f t="shared" si="7"/>
        <v>918.649536</v>
      </c>
      <c r="K41" s="26" t="s">
        <v>41</v>
      </c>
      <c r="M41" s="2"/>
    </row>
    <row r="42" spans="1:13" ht="12.75">
      <c r="A42" s="25" t="s">
        <v>23</v>
      </c>
      <c r="B42" s="12">
        <f>C86</f>
        <v>10.01284</v>
      </c>
      <c r="C42" s="55"/>
      <c r="D42" s="47">
        <f t="shared" si="1"/>
        <v>200.2568</v>
      </c>
      <c r="E42" s="48">
        <f t="shared" si="2"/>
        <v>270.34668</v>
      </c>
      <c r="F42" s="48">
        <f t="shared" si="3"/>
        <v>340.43656000000004</v>
      </c>
      <c r="G42" s="49">
        <f t="shared" si="4"/>
        <v>410.52644000000004</v>
      </c>
      <c r="H42" s="50">
        <f t="shared" si="5"/>
        <v>480.61632000000003</v>
      </c>
      <c r="I42" s="51">
        <f t="shared" si="6"/>
        <v>550.7062000000001</v>
      </c>
      <c r="J42" s="51">
        <f t="shared" si="7"/>
        <v>620.7960800000001</v>
      </c>
      <c r="K42" s="26" t="s">
        <v>41</v>
      </c>
      <c r="M42" s="2"/>
    </row>
    <row r="43" spans="1:13" ht="12.75">
      <c r="A43" s="16"/>
      <c r="B43" s="12"/>
      <c r="C43" s="55"/>
      <c r="D43" s="47"/>
      <c r="E43" s="48"/>
      <c r="F43" s="48"/>
      <c r="G43" s="49"/>
      <c r="H43" s="50"/>
      <c r="I43" s="51"/>
      <c r="J43" s="51"/>
      <c r="K43" s="26"/>
      <c r="M43" s="2"/>
    </row>
    <row r="44" spans="1:13" ht="12.75">
      <c r="A44" s="25" t="s">
        <v>16</v>
      </c>
      <c r="B44" s="12">
        <f>B39</f>
        <v>20.71</v>
      </c>
      <c r="C44" s="55"/>
      <c r="D44" s="47">
        <f t="shared" si="1"/>
        <v>414.20000000000005</v>
      </c>
      <c r="E44" s="48">
        <f t="shared" si="2"/>
        <v>559.1700000000001</v>
      </c>
      <c r="F44" s="48">
        <f t="shared" si="3"/>
        <v>704.14</v>
      </c>
      <c r="G44" s="49">
        <f t="shared" si="4"/>
        <v>849.11</v>
      </c>
      <c r="H44" s="50">
        <f t="shared" si="5"/>
        <v>994.08</v>
      </c>
      <c r="I44" s="51">
        <f t="shared" si="6"/>
        <v>1139.05</v>
      </c>
      <c r="J44" s="51">
        <f t="shared" si="7"/>
        <v>1284.02</v>
      </c>
      <c r="K44" s="26" t="s">
        <v>41</v>
      </c>
      <c r="M44" s="2"/>
    </row>
    <row r="45" spans="1:13" ht="12.75">
      <c r="A45" s="25" t="s">
        <v>26</v>
      </c>
      <c r="B45" s="12">
        <f>B40</f>
        <v>18.759808</v>
      </c>
      <c r="C45" s="55"/>
      <c r="D45" s="47">
        <f t="shared" si="1"/>
        <v>375.19615999999996</v>
      </c>
      <c r="E45" s="48">
        <f t="shared" si="2"/>
        <v>506.514816</v>
      </c>
      <c r="F45" s="48">
        <f t="shared" si="3"/>
        <v>637.833472</v>
      </c>
      <c r="G45" s="49">
        <f t="shared" si="4"/>
        <v>769.152128</v>
      </c>
      <c r="H45" s="50">
        <f t="shared" si="5"/>
        <v>900.470784</v>
      </c>
      <c r="I45" s="51">
        <f t="shared" si="6"/>
        <v>1031.78944</v>
      </c>
      <c r="J45" s="51">
        <f t="shared" si="7"/>
        <v>1163.108096</v>
      </c>
      <c r="K45" s="26" t="s">
        <v>41</v>
      </c>
      <c r="M45" s="2"/>
    </row>
    <row r="46" spans="1:13" ht="12.75">
      <c r="A46" s="25" t="s">
        <v>27</v>
      </c>
      <c r="B46" s="12">
        <f>B41</f>
        <v>14.816928</v>
      </c>
      <c r="C46" s="55"/>
      <c r="D46" s="47">
        <f t="shared" si="1"/>
        <v>296.33856000000003</v>
      </c>
      <c r="E46" s="48">
        <f t="shared" si="2"/>
        <v>400.05705600000005</v>
      </c>
      <c r="F46" s="48">
        <f t="shared" si="3"/>
        <v>503.775552</v>
      </c>
      <c r="G46" s="49">
        <f t="shared" si="4"/>
        <v>607.494048</v>
      </c>
      <c r="H46" s="50">
        <f t="shared" si="5"/>
        <v>711.212544</v>
      </c>
      <c r="I46" s="51">
        <f t="shared" si="6"/>
        <v>814.93104</v>
      </c>
      <c r="J46" s="51">
        <f t="shared" si="7"/>
        <v>918.649536</v>
      </c>
      <c r="K46" s="26" t="s">
        <v>41</v>
      </c>
      <c r="M46" s="2"/>
    </row>
    <row r="47" spans="1:13" ht="12.75">
      <c r="A47" s="25" t="s">
        <v>28</v>
      </c>
      <c r="B47" s="12">
        <f>B42</f>
        <v>10.01284</v>
      </c>
      <c r="C47" s="55"/>
      <c r="D47" s="47">
        <f t="shared" si="1"/>
        <v>200.2568</v>
      </c>
      <c r="E47" s="48">
        <f t="shared" si="2"/>
        <v>270.34668</v>
      </c>
      <c r="F47" s="48">
        <f t="shared" si="3"/>
        <v>340.43656000000004</v>
      </c>
      <c r="G47" s="49">
        <f t="shared" si="4"/>
        <v>410.52644000000004</v>
      </c>
      <c r="H47" s="50">
        <f t="shared" si="5"/>
        <v>480.61632000000003</v>
      </c>
      <c r="I47" s="51">
        <f t="shared" si="6"/>
        <v>550.7062000000001</v>
      </c>
      <c r="J47" s="51">
        <f t="shared" si="7"/>
        <v>620.7960800000001</v>
      </c>
      <c r="K47" s="26" t="s">
        <v>41</v>
      </c>
      <c r="M47" s="2"/>
    </row>
    <row r="48" spans="1:9" ht="12.75">
      <c r="A48" s="16"/>
      <c r="B48" s="20"/>
      <c r="C48" s="16"/>
      <c r="D48" s="22"/>
      <c r="E48" s="22"/>
      <c r="F48" s="22"/>
      <c r="G48" s="22"/>
      <c r="H48" s="18"/>
      <c r="I48" s="16"/>
    </row>
    <row r="49" spans="1:10" ht="12.75">
      <c r="A49" s="25"/>
      <c r="B49" s="16"/>
      <c r="C49" s="16"/>
      <c r="D49" s="21">
        <v>20</v>
      </c>
      <c r="E49" s="21">
        <v>27</v>
      </c>
      <c r="F49" s="36">
        <v>34</v>
      </c>
      <c r="G49" s="21">
        <v>41</v>
      </c>
      <c r="H49" s="16">
        <v>48</v>
      </c>
      <c r="I49" s="16">
        <v>55</v>
      </c>
      <c r="J49" s="16">
        <v>62</v>
      </c>
    </row>
    <row r="50" spans="1:10" ht="12.75">
      <c r="A50" s="25"/>
      <c r="B50" s="16"/>
      <c r="C50" s="16"/>
      <c r="D50" s="2">
        <f>$B$44*D49</f>
        <v>414.20000000000005</v>
      </c>
      <c r="E50" s="2">
        <f aca="true" t="shared" si="8" ref="E50:J50">$B$44*E49</f>
        <v>559.1700000000001</v>
      </c>
      <c r="F50" s="2">
        <f t="shared" si="8"/>
        <v>704.14</v>
      </c>
      <c r="G50" s="2">
        <f t="shared" si="8"/>
        <v>849.11</v>
      </c>
      <c r="H50" s="2">
        <f t="shared" si="8"/>
        <v>994.08</v>
      </c>
      <c r="I50" s="2">
        <f t="shared" si="8"/>
        <v>1139.05</v>
      </c>
      <c r="J50" s="2">
        <f t="shared" si="8"/>
        <v>1284.02</v>
      </c>
    </row>
    <row r="51" spans="1:10" ht="12.75">
      <c r="A51" s="25"/>
      <c r="B51" s="16"/>
      <c r="C51" s="16"/>
      <c r="D51" s="56">
        <f>D44-D50</f>
        <v>0</v>
      </c>
      <c r="E51" s="56">
        <f aca="true" t="shared" si="9" ref="E51:J51">E44-E50</f>
        <v>0</v>
      </c>
      <c r="F51" s="56">
        <f t="shared" si="9"/>
        <v>0</v>
      </c>
      <c r="G51" s="56">
        <f t="shared" si="9"/>
        <v>0</v>
      </c>
      <c r="H51" s="56">
        <f t="shared" si="9"/>
        <v>0</v>
      </c>
      <c r="I51" s="56">
        <f t="shared" si="9"/>
        <v>0</v>
      </c>
      <c r="J51" s="56">
        <f t="shared" si="9"/>
        <v>0</v>
      </c>
    </row>
    <row r="52" ht="12.75">
      <c r="D52" s="21"/>
    </row>
    <row r="55" spans="1:2" ht="15">
      <c r="A55" s="110" t="s">
        <v>92</v>
      </c>
      <c r="B55" s="109"/>
    </row>
    <row r="57" ht="12.75">
      <c r="A57" s="3" t="s">
        <v>67</v>
      </c>
    </row>
    <row r="58" ht="4.5" customHeight="1">
      <c r="A58" s="3"/>
    </row>
    <row r="59" ht="12.75">
      <c r="C59" s="11" t="s">
        <v>73</v>
      </c>
    </row>
    <row r="60" spans="2:4" ht="12.75">
      <c r="B60" s="41" t="s">
        <v>71</v>
      </c>
      <c r="C60" s="41" t="s">
        <v>72</v>
      </c>
      <c r="D60" s="105" t="s">
        <v>74</v>
      </c>
    </row>
    <row r="61" spans="1:5" ht="12.75">
      <c r="A61" t="s">
        <v>68</v>
      </c>
      <c r="B61" s="102">
        <f>3115+2705+2377</f>
        <v>8197</v>
      </c>
      <c r="C61" s="102">
        <v>8596</v>
      </c>
      <c r="D61" s="106">
        <f>(C61/B61)-1</f>
        <v>0.04867634500426976</v>
      </c>
      <c r="E61" s="103" t="s">
        <v>77</v>
      </c>
    </row>
    <row r="62" spans="1:8" ht="12.75">
      <c r="A62" t="s">
        <v>69</v>
      </c>
      <c r="B62" s="102">
        <v>4128</v>
      </c>
      <c r="C62" s="102">
        <v>4314</v>
      </c>
      <c r="D62" s="106">
        <f>(C62/B62)-1</f>
        <v>0.04505813953488369</v>
      </c>
      <c r="E62" s="104" t="s">
        <v>86</v>
      </c>
      <c r="F62" s="102"/>
      <c r="H62" s="25" t="s">
        <v>85</v>
      </c>
    </row>
    <row r="63" ht="17.25" customHeight="1"/>
    <row r="64" ht="12.75">
      <c r="A64" s="3" t="s">
        <v>70</v>
      </c>
    </row>
    <row r="66" spans="2:3" ht="12.75">
      <c r="B66" s="41" t="s">
        <v>75</v>
      </c>
      <c r="C66" s="1" t="s">
        <v>76</v>
      </c>
    </row>
    <row r="67" spans="1:3" ht="12.75">
      <c r="A67" s="25" t="s">
        <v>15</v>
      </c>
      <c r="B67">
        <v>30.56</v>
      </c>
      <c r="C67" s="108">
        <f>B67*(1+$D$61)</f>
        <v>32.04754910333048</v>
      </c>
    </row>
    <row r="68" spans="1:3" ht="12.75">
      <c r="A68" s="25" t="s">
        <v>14</v>
      </c>
      <c r="B68">
        <v>41.03</v>
      </c>
      <c r="C68" s="108">
        <f>B68*(1+$D$61)</f>
        <v>43.02719043552519</v>
      </c>
    </row>
    <row r="69" spans="1:3" ht="12.75">
      <c r="A69" s="31" t="s">
        <v>18</v>
      </c>
      <c r="B69">
        <v>24.57</v>
      </c>
      <c r="C69" s="108">
        <f>B69*(1+$D$61)</f>
        <v>25.765977796754907</v>
      </c>
    </row>
    <row r="70" spans="1:3" ht="12.75">
      <c r="A70" s="25"/>
      <c r="C70" s="107"/>
    </row>
    <row r="71" spans="1:3" ht="12.75">
      <c r="A71" s="31" t="s">
        <v>21</v>
      </c>
      <c r="B71">
        <v>13.75</v>
      </c>
      <c r="C71" s="108">
        <f>B71*(1+$D$62)</f>
        <v>14.36954941860465</v>
      </c>
    </row>
    <row r="72" spans="1:4" ht="12.75">
      <c r="A72" s="31" t="s">
        <v>55</v>
      </c>
      <c r="B72" s="37">
        <v>27.5</v>
      </c>
      <c r="C72" s="108">
        <f>C71*2</f>
        <v>28.7390988372093</v>
      </c>
      <c r="D72" s="37"/>
    </row>
    <row r="73" spans="1:4" ht="12.75">
      <c r="A73" s="31" t="s">
        <v>78</v>
      </c>
      <c r="B73">
        <v>55.06</v>
      </c>
      <c r="C73" s="108">
        <f>C71*4</f>
        <v>57.4781976744186</v>
      </c>
      <c r="D73" s="37"/>
    </row>
    <row r="74" spans="1:3" ht="12.75">
      <c r="A74" s="31"/>
      <c r="C74" s="107"/>
    </row>
    <row r="75" spans="1:3" ht="12.75">
      <c r="A75" s="31" t="s">
        <v>58</v>
      </c>
      <c r="B75">
        <v>6.28</v>
      </c>
      <c r="C75" s="108">
        <f>B75*(1+$D$61)</f>
        <v>6.585687446626815</v>
      </c>
    </row>
    <row r="76" spans="1:3" ht="12.75">
      <c r="A76" s="31" t="s">
        <v>59</v>
      </c>
      <c r="B76">
        <v>19.33</v>
      </c>
      <c r="C76" s="108">
        <f>B76*(1+$D$61)</f>
        <v>20.270913748932532</v>
      </c>
    </row>
    <row r="78" ht="12.75">
      <c r="A78" s="3" t="s">
        <v>87</v>
      </c>
    </row>
    <row r="79" ht="3.75" customHeight="1"/>
    <row r="80" ht="12.75">
      <c r="A80" s="25" t="s">
        <v>89</v>
      </c>
    </row>
    <row r="82" spans="2:3" ht="12.75">
      <c r="B82" s="41" t="s">
        <v>75</v>
      </c>
      <c r="C82" s="112" t="s">
        <v>76</v>
      </c>
    </row>
    <row r="83" spans="1:4" ht="12.75">
      <c r="A83" s="25" t="s">
        <v>17</v>
      </c>
      <c r="B83">
        <v>19.96</v>
      </c>
      <c r="C83" s="107">
        <v>20.71</v>
      </c>
      <c r="D83" s="38">
        <f>(C83/B83)-1</f>
        <v>0.03757515030060121</v>
      </c>
    </row>
    <row r="84" spans="1:4" ht="12.75">
      <c r="A84" s="25" t="s">
        <v>24</v>
      </c>
      <c r="B84">
        <v>18.08</v>
      </c>
      <c r="C84" s="108">
        <v>18.759808</v>
      </c>
      <c r="D84" s="38">
        <f>(C84/B84)-1</f>
        <v>0.03760000000000008</v>
      </c>
    </row>
    <row r="85" spans="1:4" ht="12.75">
      <c r="A85" s="25" t="s">
        <v>25</v>
      </c>
      <c r="B85">
        <v>14.28</v>
      </c>
      <c r="C85" s="108">
        <v>14.816928</v>
      </c>
      <c r="D85" s="38">
        <f>(C85/B85)-1</f>
        <v>0.03760000000000008</v>
      </c>
    </row>
    <row r="86" spans="1:4" ht="12.75">
      <c r="A86" s="25" t="s">
        <v>23</v>
      </c>
      <c r="B86">
        <v>9.65</v>
      </c>
      <c r="C86" s="108">
        <v>10.01284</v>
      </c>
      <c r="D86" s="38">
        <f>(C86/B86)-1</f>
        <v>0.03760000000000008</v>
      </c>
    </row>
    <row r="89" ht="12.75">
      <c r="A89" s="3" t="s">
        <v>90</v>
      </c>
    </row>
    <row r="90" ht="3.75" customHeight="1"/>
    <row r="91" ht="12.75">
      <c r="A91" s="25" t="s">
        <v>79</v>
      </c>
    </row>
    <row r="92" ht="12.75">
      <c r="A92" s="25" t="s">
        <v>80</v>
      </c>
    </row>
    <row r="93" ht="12.75">
      <c r="A93" s="25" t="s">
        <v>81</v>
      </c>
    </row>
    <row r="96" ht="12.75">
      <c r="A96" s="3" t="s">
        <v>88</v>
      </c>
    </row>
    <row r="97" ht="12.75">
      <c r="A97" s="25" t="s">
        <v>82</v>
      </c>
    </row>
    <row r="98" ht="12.75">
      <c r="A98" s="25" t="s">
        <v>84</v>
      </c>
    </row>
    <row r="100" ht="12.75">
      <c r="A100" s="25" t="s">
        <v>83</v>
      </c>
    </row>
  </sheetData>
  <sheetProtection/>
  <mergeCells count="1">
    <mergeCell ref="A3:H4"/>
  </mergeCells>
  <printOptions/>
  <pageMargins left="0.25" right="0.25" top="0.25" bottom="0.25" header="0.5" footer="0.5"/>
  <pageSetup fitToHeight="1" fitToWidth="1" horizontalDpi="600" verticalDpi="600" orientation="portrait" scale="6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2"/>
  <sheetViews>
    <sheetView tabSelected="1" zoomScale="90" zoomScaleNormal="90" zoomScalePageLayoutView="0" workbookViewId="0" topLeftCell="A1">
      <selection activeCell="A2" sqref="A2"/>
    </sheetView>
  </sheetViews>
  <sheetFormatPr defaultColWidth="8.8515625" defaultRowHeight="12.75"/>
  <cols>
    <col min="1" max="1" width="39.140625" style="7" customWidth="1"/>
    <col min="2" max="2" width="14.8515625" style="7" customWidth="1"/>
    <col min="3" max="3" width="15.7109375" style="7" customWidth="1"/>
    <col min="4" max="4" width="16.421875" style="7" customWidth="1"/>
    <col min="5" max="5" width="16.28125" style="7" customWidth="1"/>
    <col min="6" max="6" width="16.421875" style="7" customWidth="1"/>
    <col min="7" max="7" width="16.7109375" style="7" customWidth="1"/>
    <col min="8" max="8" width="16.00390625" style="7" customWidth="1"/>
    <col min="9" max="9" width="13.00390625" style="7" customWidth="1"/>
    <col min="10" max="10" width="2.7109375" style="7" customWidth="1"/>
    <col min="11" max="16" width="8.8515625" style="7" customWidth="1"/>
    <col min="17" max="17" width="10.140625" style="7" bestFit="1" customWidth="1"/>
    <col min="18" max="16384" width="8.8515625" style="7" customWidth="1"/>
  </cols>
  <sheetData>
    <row r="1" spans="1:9" ht="15">
      <c r="A1" s="58" t="s">
        <v>4</v>
      </c>
      <c r="B1" s="59"/>
      <c r="C1" s="59"/>
      <c r="D1" s="59"/>
      <c r="E1" s="59"/>
      <c r="F1" s="59"/>
      <c r="G1" s="59"/>
      <c r="H1" s="59"/>
      <c r="I1" s="59"/>
    </row>
    <row r="2" spans="1:9" ht="15">
      <c r="A2" s="58" t="s">
        <v>5</v>
      </c>
      <c r="B2" s="59"/>
      <c r="C2" s="59"/>
      <c r="D2" s="59"/>
      <c r="E2" s="59"/>
      <c r="F2" s="59"/>
      <c r="G2" s="59"/>
      <c r="H2" s="59"/>
      <c r="I2" s="59"/>
    </row>
    <row r="3" spans="1:9" ht="15">
      <c r="A3" s="58" t="s">
        <v>3</v>
      </c>
      <c r="B3" s="59"/>
      <c r="C3" s="59"/>
      <c r="D3" s="59"/>
      <c r="E3" s="59"/>
      <c r="F3" s="59"/>
      <c r="G3" s="59"/>
      <c r="H3" s="59"/>
      <c r="I3" s="59"/>
    </row>
    <row r="4" spans="1:9" ht="15">
      <c r="A4" s="60" t="s">
        <v>101</v>
      </c>
      <c r="B4" s="61"/>
      <c r="C4" s="59"/>
      <c r="D4" s="59"/>
      <c r="E4" s="59"/>
      <c r="F4" s="59"/>
      <c r="G4" s="59"/>
      <c r="H4" s="59"/>
      <c r="I4" s="59"/>
    </row>
    <row r="5" spans="1:10" ht="15">
      <c r="A5" s="62"/>
      <c r="B5" s="63"/>
      <c r="C5" s="63"/>
      <c r="D5" s="63"/>
      <c r="E5" s="63"/>
      <c r="F5" s="63"/>
      <c r="G5" s="63"/>
      <c r="H5" s="63"/>
      <c r="I5" s="63"/>
      <c r="J5" s="9"/>
    </row>
    <row r="6" spans="1:10" ht="15">
      <c r="A6" s="62"/>
      <c r="B6" s="64" t="s">
        <v>43</v>
      </c>
      <c r="C6" s="65" t="s">
        <v>44</v>
      </c>
      <c r="D6" s="66" t="s">
        <v>45</v>
      </c>
      <c r="E6" s="65" t="s">
        <v>46</v>
      </c>
      <c r="F6" s="66" t="s">
        <v>47</v>
      </c>
      <c r="G6" s="65" t="s">
        <v>48</v>
      </c>
      <c r="H6" s="66" t="s">
        <v>49</v>
      </c>
      <c r="I6" s="65" t="s">
        <v>50</v>
      </c>
      <c r="J6" s="9"/>
    </row>
    <row r="7" spans="1:10" ht="15">
      <c r="A7" s="67"/>
      <c r="B7" s="68" t="s">
        <v>10</v>
      </c>
      <c r="C7" s="69" t="s">
        <v>10</v>
      </c>
      <c r="D7" s="70" t="s">
        <v>10</v>
      </c>
      <c r="E7" s="69" t="s">
        <v>10</v>
      </c>
      <c r="F7" s="70" t="s">
        <v>10</v>
      </c>
      <c r="G7" s="69" t="s">
        <v>10</v>
      </c>
      <c r="H7" s="70" t="s">
        <v>10</v>
      </c>
      <c r="I7" s="69" t="s">
        <v>1</v>
      </c>
      <c r="J7" s="9"/>
    </row>
    <row r="8" spans="1:18" ht="15">
      <c r="A8" s="73" t="s">
        <v>95</v>
      </c>
      <c r="B8" s="74">
        <f>Worksheet!D31</f>
        <v>273.02143895348837</v>
      </c>
      <c r="C8" s="75">
        <f>Worksheet!E31</f>
        <v>373.6082848837209</v>
      </c>
      <c r="D8" s="74">
        <f>Worksheet!F31</f>
        <v>474.1951308139535</v>
      </c>
      <c r="E8" s="75">
        <f>Worksheet!G31</f>
        <v>574.7819767441861</v>
      </c>
      <c r="F8" s="74">
        <f>Worksheet!H31</f>
        <v>675.3688226744185</v>
      </c>
      <c r="G8" s="75">
        <f>Worksheet!I31</f>
        <v>775.9556686046511</v>
      </c>
      <c r="H8" s="74">
        <f>Worksheet!J31</f>
        <v>876.5425145348837</v>
      </c>
      <c r="I8" s="76">
        <f>Worksheet!K31</f>
        <v>1293.2594476744187</v>
      </c>
      <c r="J8" s="9"/>
      <c r="L8" s="40"/>
      <c r="N8" s="14"/>
      <c r="O8" s="14"/>
      <c r="Q8" s="14"/>
      <c r="R8" s="14"/>
    </row>
    <row r="9" spans="1:18" ht="15">
      <c r="A9" s="73" t="s">
        <v>96</v>
      </c>
      <c r="B9" s="74">
        <f>Worksheet!D32</f>
        <v>546.0428779069767</v>
      </c>
      <c r="C9" s="75">
        <f>Worksheet!E32</f>
        <v>747.2165697674418</v>
      </c>
      <c r="D9" s="74">
        <f>Worksheet!F32</f>
        <v>948.390261627907</v>
      </c>
      <c r="E9" s="75">
        <f>Worksheet!G32</f>
        <v>1149.5639534883721</v>
      </c>
      <c r="F9" s="74">
        <f>Worksheet!H32</f>
        <v>1350.737645348837</v>
      </c>
      <c r="G9" s="75">
        <f>Worksheet!I32</f>
        <v>1551.9113372093022</v>
      </c>
      <c r="H9" s="74">
        <f>Worksheet!J32</f>
        <v>1753.0850290697674</v>
      </c>
      <c r="I9" s="76">
        <f>Worksheet!K32</f>
        <v>2586.5188953488373</v>
      </c>
      <c r="J9" s="9"/>
      <c r="L9" s="40"/>
      <c r="N9" s="14"/>
      <c r="O9" s="14"/>
      <c r="Q9" s="14"/>
      <c r="R9" s="14"/>
    </row>
    <row r="10" spans="1:18" ht="15">
      <c r="A10" s="73" t="s">
        <v>97</v>
      </c>
      <c r="B10" s="74">
        <f>Worksheet!D33</f>
        <v>1092.0857558139535</v>
      </c>
      <c r="C10" s="75">
        <f>Worksheet!E33</f>
        <v>1494.4331395348836</v>
      </c>
      <c r="D10" s="74">
        <f>Worksheet!F33</f>
        <v>1896.780523255814</v>
      </c>
      <c r="E10" s="75">
        <f>Worksheet!G33</f>
        <v>2299.1279069767443</v>
      </c>
      <c r="F10" s="74">
        <f>Worksheet!H33</f>
        <v>2701.475290697674</v>
      </c>
      <c r="G10" s="75">
        <f>Worksheet!I33</f>
        <v>3103.8226744186045</v>
      </c>
      <c r="H10" s="74">
        <f>Worksheet!J33</f>
        <v>3506.170058139535</v>
      </c>
      <c r="I10" s="76">
        <f>Worksheet!K33</f>
        <v>5173.037790697675</v>
      </c>
      <c r="J10" s="9"/>
      <c r="L10" s="40"/>
      <c r="N10" s="14"/>
      <c r="O10" s="14"/>
      <c r="Q10" s="14"/>
      <c r="R10" s="14"/>
    </row>
    <row r="11" spans="1:18" ht="10.5" customHeight="1">
      <c r="A11" s="73"/>
      <c r="B11" s="79"/>
      <c r="C11" s="113"/>
      <c r="D11" s="114"/>
      <c r="E11" s="113"/>
      <c r="F11" s="114"/>
      <c r="G11" s="113"/>
      <c r="H11" s="114"/>
      <c r="I11" s="115"/>
      <c r="J11" s="9"/>
      <c r="N11" s="14"/>
      <c r="O11" s="14"/>
      <c r="Q11" s="14"/>
      <c r="R11" s="14"/>
    </row>
    <row r="12" spans="1:18" ht="13.5" customHeight="1">
      <c r="A12" s="80"/>
      <c r="B12" s="81"/>
      <c r="C12" s="82"/>
      <c r="D12" s="82"/>
      <c r="E12" s="82"/>
      <c r="F12" s="82"/>
      <c r="G12" s="82"/>
      <c r="H12" s="82"/>
      <c r="I12" s="83"/>
      <c r="J12" s="9"/>
      <c r="N12" s="14"/>
      <c r="O12" s="14"/>
      <c r="Q12" s="14"/>
      <c r="R12" s="14"/>
    </row>
    <row r="13" spans="1:18" ht="15" hidden="1">
      <c r="A13" s="71" t="s">
        <v>13</v>
      </c>
      <c r="B13" s="72">
        <f>Worksheet!D39</f>
        <v>414.20000000000005</v>
      </c>
      <c r="C13" s="72">
        <f>Worksheet!E39</f>
        <v>559.1700000000001</v>
      </c>
      <c r="D13" s="72">
        <f>Worksheet!F39</f>
        <v>704.14</v>
      </c>
      <c r="E13" s="72">
        <f>Worksheet!G39</f>
        <v>849.11</v>
      </c>
      <c r="F13" s="72">
        <f>Worksheet!H39</f>
        <v>994.08</v>
      </c>
      <c r="G13" s="72">
        <f>Worksheet!I39</f>
        <v>1139.05</v>
      </c>
      <c r="H13" s="72">
        <f>Worksheet!J39</f>
        <v>1284.02</v>
      </c>
      <c r="I13" s="84" t="s">
        <v>8</v>
      </c>
      <c r="J13" s="9"/>
      <c r="L13" s="40"/>
      <c r="M13" s="14"/>
      <c r="N13" s="14"/>
      <c r="O13" s="14"/>
      <c r="Q13" s="14"/>
      <c r="R13" s="14"/>
    </row>
    <row r="14" spans="1:18" ht="15" hidden="1">
      <c r="A14" s="73" t="s">
        <v>19</v>
      </c>
      <c r="B14" s="74">
        <f>Worksheet!D40</f>
        <v>375.19615999999996</v>
      </c>
      <c r="C14" s="74">
        <f>Worksheet!E40</f>
        <v>506.514816</v>
      </c>
      <c r="D14" s="74">
        <f>Worksheet!F40</f>
        <v>637.833472</v>
      </c>
      <c r="E14" s="74">
        <f>Worksheet!G40</f>
        <v>769.152128</v>
      </c>
      <c r="F14" s="74">
        <f>Worksheet!H40</f>
        <v>900.470784</v>
      </c>
      <c r="G14" s="74">
        <f>Worksheet!I40</f>
        <v>1031.78944</v>
      </c>
      <c r="H14" s="74">
        <f>Worksheet!J40</f>
        <v>1163.108096</v>
      </c>
      <c r="I14" s="85" t="s">
        <v>8</v>
      </c>
      <c r="J14" s="9"/>
      <c r="L14" s="40"/>
      <c r="M14" s="14"/>
      <c r="N14" s="14"/>
      <c r="O14" s="14"/>
      <c r="Q14" s="14"/>
      <c r="R14" s="14"/>
    </row>
    <row r="15" spans="1:18" ht="15" hidden="1">
      <c r="A15" s="73" t="s">
        <v>20</v>
      </c>
      <c r="B15" s="74">
        <f>Worksheet!D41</f>
        <v>296.33856000000003</v>
      </c>
      <c r="C15" s="74">
        <f>Worksheet!E41</f>
        <v>400.05705600000005</v>
      </c>
      <c r="D15" s="74">
        <f>Worksheet!F41</f>
        <v>503.775552</v>
      </c>
      <c r="E15" s="74">
        <f>Worksheet!G41</f>
        <v>607.494048</v>
      </c>
      <c r="F15" s="74">
        <f>Worksheet!H41</f>
        <v>711.212544</v>
      </c>
      <c r="G15" s="74">
        <f>Worksheet!I41</f>
        <v>814.93104</v>
      </c>
      <c r="H15" s="74">
        <f>Worksheet!J41</f>
        <v>918.649536</v>
      </c>
      <c r="I15" s="85" t="s">
        <v>8</v>
      </c>
      <c r="J15" s="9"/>
      <c r="L15" s="40"/>
      <c r="M15" s="14"/>
      <c r="N15" s="14"/>
      <c r="O15" s="14"/>
      <c r="Q15" s="14"/>
      <c r="R15" s="14"/>
    </row>
    <row r="16" spans="1:18" ht="15" hidden="1">
      <c r="A16" s="78" t="s">
        <v>23</v>
      </c>
      <c r="B16" s="86">
        <f>Worksheet!D42</f>
        <v>200.2568</v>
      </c>
      <c r="C16" s="86">
        <f>Worksheet!E42</f>
        <v>270.34668</v>
      </c>
      <c r="D16" s="86">
        <f>Worksheet!F42</f>
        <v>340.43656000000004</v>
      </c>
      <c r="E16" s="86">
        <f>Worksheet!G42</f>
        <v>410.52644000000004</v>
      </c>
      <c r="F16" s="86">
        <f>Worksheet!H42</f>
        <v>480.61632000000003</v>
      </c>
      <c r="G16" s="86">
        <f>Worksheet!I42</f>
        <v>550.7062000000001</v>
      </c>
      <c r="H16" s="86">
        <f>Worksheet!J42</f>
        <v>620.7960800000001</v>
      </c>
      <c r="I16" s="87" t="s">
        <v>8</v>
      </c>
      <c r="J16" s="9"/>
      <c r="L16" s="40"/>
      <c r="M16" s="14"/>
      <c r="N16" s="14"/>
      <c r="O16" s="14"/>
      <c r="Q16" s="14"/>
      <c r="R16" s="14"/>
    </row>
    <row r="17" spans="1:18" ht="9" customHeight="1">
      <c r="A17" s="77"/>
      <c r="B17" s="75"/>
      <c r="C17" s="75"/>
      <c r="D17" s="75"/>
      <c r="E17" s="75"/>
      <c r="F17" s="75"/>
      <c r="G17" s="75"/>
      <c r="H17" s="75"/>
      <c r="I17" s="81"/>
      <c r="J17" s="9"/>
      <c r="L17" s="40"/>
      <c r="M17" s="14"/>
      <c r="N17" s="14"/>
      <c r="O17" s="14"/>
      <c r="Q17" s="14"/>
      <c r="R17" s="14"/>
    </row>
    <row r="18" spans="2:18" ht="14.25">
      <c r="B18" s="10"/>
      <c r="C18" s="8"/>
      <c r="D18" s="8"/>
      <c r="E18" s="8"/>
      <c r="F18" s="8"/>
      <c r="G18" s="8"/>
      <c r="H18" s="8"/>
      <c r="I18" s="15"/>
      <c r="J18" s="9"/>
      <c r="N18" s="14"/>
      <c r="O18" s="14"/>
      <c r="Q18" s="14"/>
      <c r="R18" s="14"/>
    </row>
    <row r="19" spans="1:18" ht="15">
      <c r="A19" s="88" t="s">
        <v>51</v>
      </c>
      <c r="B19" s="89"/>
      <c r="C19" s="90"/>
      <c r="D19" s="90"/>
      <c r="E19" s="90"/>
      <c r="F19" s="90"/>
      <c r="G19" s="90"/>
      <c r="H19" s="90"/>
      <c r="I19" s="91"/>
      <c r="J19" s="9"/>
      <c r="N19" s="14"/>
      <c r="O19" s="14"/>
      <c r="Q19" s="14"/>
      <c r="R19" s="14"/>
    </row>
    <row r="20" spans="1:18" ht="15">
      <c r="A20" s="88"/>
      <c r="B20" s="89"/>
      <c r="C20" s="90"/>
      <c r="D20" s="90"/>
      <c r="E20" s="90"/>
      <c r="F20" s="90"/>
      <c r="G20" s="90"/>
      <c r="H20" s="90"/>
      <c r="I20" s="91"/>
      <c r="J20" s="9"/>
      <c r="N20" s="14"/>
      <c r="O20" s="14"/>
      <c r="Q20" s="14"/>
      <c r="R20" s="14"/>
    </row>
    <row r="21" spans="1:9" ht="15">
      <c r="A21" s="88"/>
      <c r="B21" s="92"/>
      <c r="C21" s="88"/>
      <c r="D21" s="88"/>
      <c r="E21" s="88"/>
      <c r="F21" s="88"/>
      <c r="G21" s="88"/>
      <c r="H21" s="88"/>
      <c r="I21" s="88"/>
    </row>
    <row r="22" spans="1:9" ht="15">
      <c r="A22" s="93" t="s">
        <v>9</v>
      </c>
      <c r="B22" s="88"/>
      <c r="C22" s="88"/>
      <c r="D22" s="88"/>
      <c r="E22" s="88"/>
      <c r="F22" s="88"/>
      <c r="G22" s="88"/>
      <c r="H22" s="88"/>
      <c r="I22" s="88"/>
    </row>
    <row r="23" spans="1:9" ht="27.75" customHeight="1">
      <c r="A23" s="118" t="s">
        <v>99</v>
      </c>
      <c r="B23" s="118"/>
      <c r="C23" s="118"/>
      <c r="D23" s="118"/>
      <c r="E23" s="118"/>
      <c r="F23" s="118"/>
      <c r="G23" s="118"/>
      <c r="H23" s="118"/>
      <c r="I23" s="118"/>
    </row>
    <row r="24" spans="1:9" ht="6" customHeight="1">
      <c r="A24" s="88"/>
      <c r="B24" s="88"/>
      <c r="C24" s="88"/>
      <c r="D24" s="88"/>
      <c r="E24" s="88"/>
      <c r="F24" s="88"/>
      <c r="G24" s="88"/>
      <c r="H24" s="88"/>
      <c r="I24" s="88"/>
    </row>
    <row r="25" spans="1:9" ht="15">
      <c r="A25" s="88" t="s">
        <v>100</v>
      </c>
      <c r="B25" s="88"/>
      <c r="C25" s="88"/>
      <c r="D25" s="88"/>
      <c r="E25" s="88"/>
      <c r="F25" s="88"/>
      <c r="G25" s="88"/>
      <c r="H25" s="88"/>
      <c r="I25" s="88"/>
    </row>
    <row r="26" spans="1:9" ht="9" customHeight="1">
      <c r="A26" s="88"/>
      <c r="B26" s="88"/>
      <c r="C26" s="88"/>
      <c r="D26" s="88"/>
      <c r="E26" s="88"/>
      <c r="F26" s="88"/>
      <c r="G26" s="88"/>
      <c r="H26" s="88"/>
      <c r="I26" s="88"/>
    </row>
    <row r="27" spans="1:9" ht="15">
      <c r="A27" s="120" t="s">
        <v>42</v>
      </c>
      <c r="B27" s="121"/>
      <c r="C27" s="121"/>
      <c r="D27" s="121"/>
      <c r="E27" s="121"/>
      <c r="F27" s="121"/>
      <c r="G27" s="121"/>
      <c r="H27" s="121"/>
      <c r="I27" s="121"/>
    </row>
    <row r="28" spans="1:9" ht="15">
      <c r="A28" s="88"/>
      <c r="B28" s="88"/>
      <c r="C28" s="88"/>
      <c r="D28" s="88"/>
      <c r="E28" s="88"/>
      <c r="F28" s="88"/>
      <c r="G28" s="88"/>
      <c r="H28" s="88"/>
      <c r="I28" s="88"/>
    </row>
    <row r="29" spans="1:9" ht="15">
      <c r="A29" s="93" t="s">
        <v>11</v>
      </c>
      <c r="B29" s="88"/>
      <c r="C29" s="88"/>
      <c r="D29" s="88"/>
      <c r="E29" s="88"/>
      <c r="F29" s="88"/>
      <c r="G29" s="88"/>
      <c r="H29" s="88"/>
      <c r="I29" s="88"/>
    </row>
    <row r="30" spans="1:9" ht="15">
      <c r="A30" s="119" t="s">
        <v>98</v>
      </c>
      <c r="B30" s="119"/>
      <c r="C30" s="119"/>
      <c r="D30" s="119"/>
      <c r="E30" s="119"/>
      <c r="F30" s="119"/>
      <c r="G30" s="119"/>
      <c r="H30" s="119"/>
      <c r="I30" s="119"/>
    </row>
    <row r="32" ht="14.25">
      <c r="A32" s="29"/>
    </row>
  </sheetData>
  <sheetProtection/>
  <mergeCells count="3">
    <mergeCell ref="A23:I23"/>
    <mergeCell ref="A30:I30"/>
    <mergeCell ref="A27:I27"/>
  </mergeCells>
  <printOptions horizontalCentered="1" verticalCentered="1"/>
  <pageMargins left="0.25" right="0.25" top="0.25" bottom="0.25" header="0.3" footer="0.3"/>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Residences</dc:creator>
  <cp:keywords/>
  <dc:description/>
  <cp:lastModifiedBy>Caitlyn Daniels</cp:lastModifiedBy>
  <cp:lastPrinted>2019-03-24T23:56:39Z</cp:lastPrinted>
  <dcterms:created xsi:type="dcterms:W3CDTF">2000-05-31T18:54:06Z</dcterms:created>
  <dcterms:modified xsi:type="dcterms:W3CDTF">2022-05-16T15:29:06Z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Kurt Willis</vt:lpwstr>
  </property>
  <property fmtid="{D5CDD505-2E9C-101B-9397-08002B2CF9AE}" pid="3" name="Order">
    <vt:lpwstr>824200.000000000</vt:lpwstr>
  </property>
  <property fmtid="{D5CDD505-2E9C-101B-9397-08002B2CF9AE}" pid="4" name="display_urn:schemas-microsoft-com:office:office#Author">
    <vt:lpwstr>Kurt Willis</vt:lpwstr>
  </property>
</Properties>
</file>